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ridy\OneDrive\Documents\Insurance\1. Senior Market\1. Products\2. Medicare Supplements\"/>
    </mc:Choice>
  </mc:AlternateContent>
  <xr:revisionPtr revIDLastSave="100" documentId="6_{F83172FD-EEC6-4FD8-B127-9C50C48CB044}" xr6:coauthVersionLast="44" xr6:coauthVersionMax="44" xr10:uidLastSave="{8A636BD5-BD97-420C-A4CA-C9CC40BE1B99}"/>
  <bookViews>
    <workbookView xWindow="-120" yWindow="-120" windowWidth="29040" windowHeight="16440" activeTab="2" xr2:uid="{00000000-000D-0000-FFFF-FFFF00000000}"/>
  </bookViews>
  <sheets>
    <sheet name="Male Rates" sheetId="1" r:id="rId1"/>
    <sheet name="Female Rates" sheetId="2" r:id="rId2"/>
    <sheet name="Plan G" sheetId="3" r:id="rId3"/>
    <sheet name="Plan N" sheetId="5" r:id="rId4"/>
    <sheet name="High Ded. F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1" l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P32" i="1"/>
  <c r="O32" i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P12" i="1"/>
  <c r="O12" i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O38" i="2"/>
  <c r="P38" i="2" s="1"/>
  <c r="O37" i="2"/>
  <c r="P37" i="2" s="1"/>
  <c r="O36" i="2"/>
  <c r="P36" i="2" s="1"/>
  <c r="P35" i="2"/>
  <c r="O35" i="2"/>
  <c r="O34" i="2"/>
  <c r="P34" i="2" s="1"/>
  <c r="O33" i="2"/>
  <c r="P33" i="2" s="1"/>
  <c r="P32" i="2"/>
  <c r="O32" i="2"/>
  <c r="P31" i="2"/>
  <c r="O31" i="2"/>
  <c r="O30" i="2"/>
  <c r="P30" i="2" s="1"/>
  <c r="O29" i="2"/>
  <c r="P29" i="2" s="1"/>
  <c r="O28" i="2"/>
  <c r="P28" i="2" s="1"/>
  <c r="O27" i="2"/>
  <c r="P27" i="2" s="1"/>
  <c r="O26" i="2"/>
  <c r="P26" i="2" s="1"/>
  <c r="O25" i="2"/>
  <c r="P25" i="2" s="1"/>
  <c r="P24" i="2"/>
  <c r="O24" i="2"/>
  <c r="O23" i="2"/>
  <c r="P23" i="2" s="1"/>
  <c r="O22" i="2"/>
  <c r="P22" i="2" s="1"/>
  <c r="O21" i="2"/>
  <c r="P21" i="2" s="1"/>
  <c r="P20" i="2"/>
  <c r="O20" i="2"/>
  <c r="P19" i="2"/>
  <c r="O19" i="2"/>
  <c r="O18" i="2"/>
  <c r="P18" i="2" s="1"/>
  <c r="O17" i="2"/>
  <c r="P17" i="2" s="1"/>
  <c r="O16" i="2"/>
  <c r="P16" i="2" s="1"/>
  <c r="P15" i="2"/>
  <c r="O15" i="2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P8" i="2"/>
  <c r="O8" i="2"/>
  <c r="O7" i="2"/>
  <c r="P7" i="2" s="1"/>
  <c r="O6" i="2"/>
  <c r="P6" i="2" s="1"/>
  <c r="O5" i="2"/>
  <c r="P5" i="2" s="1"/>
  <c r="P4" i="2"/>
  <c r="O4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AD23" i="5" l="1"/>
  <c r="AD15" i="5"/>
  <c r="AD14" i="5"/>
  <c r="AC23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D23" i="3"/>
  <c r="AD15" i="3"/>
  <c r="AD14" i="3"/>
  <c r="AC23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E23" i="2"/>
  <c r="D23" i="2"/>
  <c r="C23" i="2"/>
  <c r="B23" i="2"/>
  <c r="D17" i="2"/>
  <c r="B17" i="2"/>
  <c r="D16" i="2"/>
  <c r="B16" i="2"/>
  <c r="E15" i="2"/>
  <c r="D15" i="2"/>
  <c r="C15" i="2"/>
  <c r="B15" i="2"/>
  <c r="E14" i="2"/>
  <c r="D14" i="2"/>
  <c r="C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  <c r="E15" i="1"/>
  <c r="E14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15" i="1"/>
  <c r="C14" i="1"/>
  <c r="E23" i="1"/>
  <c r="D23" i="1"/>
  <c r="C23" i="1"/>
  <c r="B23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6" i="5"/>
  <c r="N5" i="5"/>
  <c r="N4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6" i="5"/>
  <c r="M5" i="5"/>
  <c r="M4" i="5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6" i="3"/>
  <c r="I5" i="3"/>
  <c r="I4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6" i="3"/>
  <c r="H5" i="3"/>
  <c r="H4" i="3"/>
  <c r="R7" i="3" l="1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6" i="3"/>
  <c r="R5" i="3"/>
  <c r="R4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6" i="3"/>
  <c r="Q5" i="3"/>
  <c r="Q4" i="3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6" i="5"/>
  <c r="R5" i="5"/>
  <c r="R4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6" i="5"/>
  <c r="Q5" i="5"/>
  <c r="Q4" i="5"/>
  <c r="L34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7" i="6"/>
  <c r="M6" i="6"/>
  <c r="M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5" i="6"/>
  <c r="L36" i="6"/>
  <c r="L37" i="6"/>
  <c r="L38" i="6"/>
  <c r="L39" i="6"/>
  <c r="L7" i="6"/>
  <c r="L6" i="6"/>
  <c r="L5" i="6"/>
  <c r="I39" i="6" l="1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6" i="5"/>
  <c r="AA5" i="5"/>
  <c r="AA4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6" i="5"/>
  <c r="Z5" i="5"/>
  <c r="Z4" i="5"/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5" i="3"/>
  <c r="N6" i="3"/>
  <c r="N4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6" i="3"/>
  <c r="M5" i="3"/>
  <c r="M4" i="3"/>
  <c r="I38" i="5" l="1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AH38" i="5"/>
  <c r="AG38" i="5"/>
  <c r="AH37" i="5"/>
  <c r="AG37" i="5"/>
  <c r="AH36" i="5"/>
  <c r="AG36" i="5"/>
  <c r="AH35" i="5"/>
  <c r="AG35" i="5"/>
  <c r="AH34" i="5"/>
  <c r="AG34" i="5"/>
  <c r="AH33" i="5"/>
  <c r="AG33" i="5"/>
  <c r="AH32" i="5"/>
  <c r="AG32" i="5"/>
  <c r="AH31" i="5"/>
  <c r="AG31" i="5"/>
  <c r="AH30" i="5"/>
  <c r="AG30" i="5"/>
  <c r="AH29" i="5"/>
  <c r="AG29" i="5"/>
  <c r="AH28" i="5"/>
  <c r="AG28" i="5"/>
  <c r="AH27" i="5"/>
  <c r="AG27" i="5"/>
  <c r="AH26" i="5"/>
  <c r="AG26" i="5"/>
  <c r="AH25" i="5"/>
  <c r="AG25" i="5"/>
  <c r="AH24" i="5"/>
  <c r="AG24" i="5"/>
  <c r="AH23" i="5"/>
  <c r="AG23" i="5"/>
  <c r="AH22" i="5"/>
  <c r="AG22" i="5"/>
  <c r="AH21" i="5"/>
  <c r="AG21" i="5"/>
  <c r="AH20" i="5"/>
  <c r="AG20" i="5"/>
  <c r="AH19" i="5"/>
  <c r="AG19" i="5"/>
  <c r="AH18" i="5"/>
  <c r="AG18" i="5"/>
  <c r="AH17" i="5"/>
  <c r="AG17" i="5"/>
  <c r="AH16" i="5"/>
  <c r="AG16" i="5"/>
  <c r="AH15" i="5"/>
  <c r="AG15" i="5"/>
  <c r="AH14" i="5"/>
  <c r="AG14" i="5"/>
  <c r="AH13" i="5"/>
  <c r="AG13" i="5"/>
  <c r="AH12" i="5"/>
  <c r="AG12" i="5"/>
  <c r="AH11" i="5"/>
  <c r="AG11" i="5"/>
  <c r="AH10" i="5"/>
  <c r="AG10" i="5"/>
  <c r="AH9" i="5"/>
  <c r="AG9" i="5"/>
  <c r="AH8" i="5"/>
  <c r="AG8" i="5"/>
  <c r="AH7" i="5"/>
  <c r="AG7" i="5"/>
  <c r="AH6" i="5"/>
  <c r="AG6" i="5"/>
  <c r="AH5" i="5"/>
  <c r="AG5" i="5"/>
  <c r="AH4" i="5"/>
  <c r="AG4" i="5"/>
  <c r="AH38" i="3"/>
  <c r="AG38" i="3"/>
  <c r="AH37" i="3"/>
  <c r="AG37" i="3"/>
  <c r="AH36" i="3"/>
  <c r="AG36" i="3"/>
  <c r="AH35" i="3"/>
  <c r="AG35" i="3"/>
  <c r="AH34" i="3"/>
  <c r="AG34" i="3"/>
  <c r="AH33" i="3"/>
  <c r="AG33" i="3"/>
  <c r="AH32" i="3"/>
  <c r="AG32" i="3"/>
  <c r="AH31" i="3"/>
  <c r="AG31" i="3"/>
  <c r="AH30" i="3"/>
  <c r="AG30" i="3"/>
  <c r="AH29" i="3"/>
  <c r="AG29" i="3"/>
  <c r="AH28" i="3"/>
  <c r="AG28" i="3"/>
  <c r="AH27" i="3"/>
  <c r="AG27" i="3"/>
  <c r="AH26" i="3"/>
  <c r="AG26" i="3"/>
  <c r="AH25" i="3"/>
  <c r="AG25" i="3"/>
  <c r="AH24" i="3"/>
  <c r="AG24" i="3"/>
  <c r="AH23" i="3"/>
  <c r="AG23" i="3"/>
  <c r="AH22" i="3"/>
  <c r="AG22" i="3"/>
  <c r="AH21" i="3"/>
  <c r="AG21" i="3"/>
  <c r="AH20" i="3"/>
  <c r="AG20" i="3"/>
  <c r="AH19" i="3"/>
  <c r="AG19" i="3"/>
  <c r="AH18" i="3"/>
  <c r="AG18" i="3"/>
  <c r="AH17" i="3"/>
  <c r="AG17" i="3"/>
  <c r="AH16" i="3"/>
  <c r="AG16" i="3"/>
  <c r="AH15" i="3"/>
  <c r="AG15" i="3"/>
  <c r="AH14" i="3"/>
  <c r="AG14" i="3"/>
  <c r="AH13" i="3"/>
  <c r="AG13" i="3"/>
  <c r="AH12" i="3"/>
  <c r="AG12" i="3"/>
  <c r="AH11" i="3"/>
  <c r="AG11" i="3"/>
  <c r="AH10" i="3"/>
  <c r="AG10" i="3"/>
  <c r="AH9" i="3"/>
  <c r="AG9" i="3"/>
  <c r="AH8" i="3"/>
  <c r="AG8" i="3"/>
  <c r="AH7" i="3"/>
  <c r="AG7" i="3"/>
  <c r="AH6" i="3"/>
  <c r="AG6" i="3"/>
  <c r="AH5" i="3"/>
  <c r="AG5" i="3"/>
  <c r="AH4" i="3"/>
  <c r="AG4" i="3"/>
  <c r="AA38" i="3" l="1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10" i="3"/>
  <c r="Z10" i="3"/>
  <c r="AA9" i="3"/>
  <c r="Z9" i="3"/>
  <c r="AA8" i="3"/>
  <c r="Z8" i="3"/>
  <c r="AA7" i="3"/>
  <c r="Z7" i="3"/>
  <c r="AA6" i="3"/>
  <c r="Z6" i="3"/>
  <c r="AA5" i="3"/>
  <c r="Z5" i="3"/>
  <c r="AA4" i="3"/>
  <c r="Z4" i="3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W38" i="5"/>
  <c r="V38" i="5"/>
  <c r="W37" i="5"/>
  <c r="V37" i="5"/>
  <c r="W36" i="5"/>
  <c r="V36" i="5"/>
  <c r="W35" i="5"/>
  <c r="V35" i="5"/>
  <c r="W34" i="5"/>
  <c r="V34" i="5"/>
  <c r="W33" i="5"/>
  <c r="V33" i="5"/>
  <c r="W32" i="5"/>
  <c r="V32" i="5"/>
  <c r="W31" i="5"/>
  <c r="V31" i="5"/>
  <c r="W30" i="5"/>
  <c r="V30" i="5"/>
  <c r="W29" i="5"/>
  <c r="V29" i="5"/>
  <c r="W28" i="5"/>
  <c r="V28" i="5"/>
  <c r="W27" i="5"/>
  <c r="V27" i="5"/>
  <c r="W26" i="5"/>
  <c r="V26" i="5"/>
  <c r="W25" i="5"/>
  <c r="V25" i="5"/>
  <c r="W24" i="5"/>
  <c r="V24" i="5"/>
  <c r="W23" i="5"/>
  <c r="V23" i="5"/>
  <c r="W22" i="5"/>
  <c r="V22" i="5"/>
  <c r="W21" i="5"/>
  <c r="V21" i="5"/>
  <c r="W20" i="5"/>
  <c r="V20" i="5"/>
  <c r="W19" i="5"/>
  <c r="V19" i="5"/>
  <c r="W18" i="5"/>
  <c r="V18" i="5"/>
  <c r="W17" i="5"/>
  <c r="V17" i="5"/>
  <c r="W16" i="5"/>
  <c r="V16" i="5"/>
  <c r="W15" i="5"/>
  <c r="V15" i="5"/>
  <c r="W14" i="5"/>
  <c r="V14" i="5"/>
  <c r="W13" i="5"/>
  <c r="V13" i="5"/>
  <c r="W12" i="5"/>
  <c r="V12" i="5"/>
  <c r="W11" i="5"/>
  <c r="V11" i="5"/>
  <c r="W10" i="5"/>
  <c r="V10" i="5"/>
  <c r="W9" i="5"/>
  <c r="V9" i="5"/>
  <c r="W8" i="5"/>
  <c r="V8" i="5"/>
  <c r="W7" i="5"/>
  <c r="V7" i="5"/>
  <c r="W6" i="5"/>
  <c r="V6" i="5"/>
  <c r="W5" i="5"/>
  <c r="V5" i="5"/>
  <c r="W4" i="5"/>
  <c r="V4" i="5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6" i="3"/>
  <c r="W5" i="3"/>
  <c r="W4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6" i="3"/>
  <c r="V5" i="3"/>
  <c r="V4" i="3"/>
  <c r="Q31" i="1" l="1"/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7" i="6"/>
  <c r="E6" i="6"/>
  <c r="E5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7" i="6"/>
  <c r="D6" i="6"/>
  <c r="D5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6" i="5"/>
  <c r="E5" i="5"/>
  <c r="E4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6" i="5"/>
  <c r="D5" i="5"/>
  <c r="D4" i="5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6" i="3"/>
  <c r="E5" i="3"/>
  <c r="E4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6" i="3"/>
  <c r="D5" i="3"/>
  <c r="D4" i="3"/>
  <c r="V38" i="1" l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V5" i="1"/>
  <c r="W5" i="1" s="1"/>
  <c r="V4" i="1"/>
  <c r="W4" i="1" s="1"/>
  <c r="V38" i="2"/>
  <c r="W38" i="2" s="1"/>
  <c r="V37" i="2"/>
  <c r="W37" i="2" s="1"/>
  <c r="V36" i="2"/>
  <c r="W36" i="2" s="1"/>
  <c r="V35" i="2"/>
  <c r="W35" i="2" s="1"/>
  <c r="V34" i="2"/>
  <c r="W34" i="2" s="1"/>
  <c r="V33" i="2"/>
  <c r="W33" i="2" s="1"/>
  <c r="V32" i="2"/>
  <c r="W32" i="2" s="1"/>
  <c r="V31" i="2"/>
  <c r="W31" i="2" s="1"/>
  <c r="V30" i="2"/>
  <c r="W30" i="2" s="1"/>
  <c r="V29" i="2"/>
  <c r="W29" i="2" s="1"/>
  <c r="V28" i="2"/>
  <c r="W28" i="2" s="1"/>
  <c r="V27" i="2"/>
  <c r="W27" i="2" s="1"/>
  <c r="V26" i="2"/>
  <c r="W26" i="2" s="1"/>
  <c r="V25" i="2"/>
  <c r="W25" i="2" s="1"/>
  <c r="V24" i="2"/>
  <c r="W24" i="2" s="1"/>
  <c r="V23" i="2"/>
  <c r="W23" i="2" s="1"/>
  <c r="V22" i="2"/>
  <c r="W22" i="2" s="1"/>
  <c r="V21" i="2"/>
  <c r="W21" i="2" s="1"/>
  <c r="V20" i="2"/>
  <c r="W20" i="2" s="1"/>
  <c r="V19" i="2"/>
  <c r="W19" i="2" s="1"/>
  <c r="V18" i="2"/>
  <c r="W18" i="2" s="1"/>
  <c r="V17" i="2"/>
  <c r="W17" i="2" s="1"/>
  <c r="V16" i="2"/>
  <c r="W16" i="2" s="1"/>
  <c r="V15" i="2"/>
  <c r="W15" i="2" s="1"/>
  <c r="V14" i="2"/>
  <c r="W14" i="2" s="1"/>
  <c r="V13" i="2"/>
  <c r="W13" i="2" s="1"/>
  <c r="V12" i="2"/>
  <c r="W12" i="2" s="1"/>
  <c r="V11" i="2"/>
  <c r="W11" i="2" s="1"/>
  <c r="V10" i="2"/>
  <c r="W10" i="2" s="1"/>
  <c r="V9" i="2"/>
  <c r="W9" i="2" s="1"/>
  <c r="V8" i="2"/>
  <c r="W8" i="2" s="1"/>
  <c r="V7" i="2"/>
  <c r="W7" i="2" s="1"/>
  <c r="V6" i="2"/>
  <c r="W6" i="2" s="1"/>
  <c r="V5" i="2"/>
  <c r="W5" i="2" s="1"/>
  <c r="V4" i="2"/>
  <c r="W4" i="2" s="1"/>
  <c r="Q10" i="2" l="1"/>
  <c r="Q23" i="2" l="1"/>
  <c r="Q38" i="2"/>
  <c r="Q6" i="2"/>
  <c r="Q7" i="2"/>
  <c r="Q8" i="2"/>
  <c r="Q9" i="2"/>
  <c r="Q11" i="2"/>
  <c r="Q12" i="2"/>
  <c r="Q13" i="2"/>
  <c r="Q14" i="2"/>
  <c r="Q15" i="2"/>
  <c r="Q16" i="2"/>
  <c r="Q17" i="2"/>
  <c r="Q18" i="2"/>
  <c r="Q19" i="2"/>
  <c r="Q20" i="2"/>
  <c r="Q21" i="2"/>
  <c r="Q22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5" i="2"/>
  <c r="Q4" i="2"/>
  <c r="Q38" i="1"/>
  <c r="Q3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5" i="1"/>
  <c r="Q4" i="1"/>
</calcChain>
</file>

<file path=xl/sharedStrings.xml><?xml version="1.0" encoding="utf-8"?>
<sst xmlns="http://schemas.openxmlformats.org/spreadsheetml/2006/main" count="296" uniqueCount="36">
  <si>
    <t>AARP Monthly ($16)</t>
  </si>
  <si>
    <t>G1</t>
  </si>
  <si>
    <t>G2</t>
  </si>
  <si>
    <t>A</t>
  </si>
  <si>
    <t>M</t>
  </si>
  <si>
    <t>N/A</t>
  </si>
  <si>
    <t>↓</t>
  </si>
  <si>
    <t>W/ Med C</t>
  </si>
  <si>
    <t>Discount</t>
  </si>
  <si>
    <t>Female</t>
  </si>
  <si>
    <t>Male</t>
  </si>
  <si>
    <t>(F) -H.D.</t>
  </si>
  <si>
    <t>(M) -H.D.</t>
  </si>
  <si>
    <t>Medicare Supp. High Deductible Plan F Monthly</t>
  </si>
  <si>
    <t>CSI Life ($25)</t>
  </si>
  <si>
    <t>GTL ($25)</t>
  </si>
  <si>
    <t>Rated Up</t>
  </si>
  <si>
    <t>65+</t>
  </si>
  <si>
    <t>75+</t>
  </si>
  <si>
    <t>AARP Select ($16)</t>
  </si>
  <si>
    <t>AARP ($16)</t>
  </si>
  <si>
    <t>Aetna ($20)</t>
  </si>
  <si>
    <t>Equitable Nat. Life ($20)</t>
  </si>
  <si>
    <t>Equitable National Life ($20)</t>
  </si>
  <si>
    <t>Western United Life ($25)</t>
  </si>
  <si>
    <t>Medicare Supplement Plan N Monthly Rates Part 1</t>
  </si>
  <si>
    <t>Medicare Supplement Plan N Monthly Rates Part 2</t>
  </si>
  <si>
    <t>Cigna</t>
  </si>
  <si>
    <t xml:space="preserve">Cigna </t>
  </si>
  <si>
    <t>Calendar Deductible for 2019 is $2,300</t>
  </si>
  <si>
    <t>Humana</t>
  </si>
  <si>
    <t>Add $2/mo. if Direct Bill</t>
  </si>
  <si>
    <t>Medicare Supplement Plan G Monthly Rates (Aug. 1st, 2019) Part 1</t>
  </si>
  <si>
    <t>Medicare Supplement Plan G Monthly Rates (Aug. 1st, 2019) Part 2</t>
  </si>
  <si>
    <t>Medicare Supplement Plan F-- Monthly Preferred Female (Effective 8/01/19)</t>
  </si>
  <si>
    <t>Medicare Supplement Plan F-- Monthly Preferred Male (Effective 8/01/19)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</si>
</sst>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 style="thick">
        <color auto="1"/>
      </right>
      <top/>
      <bottom/>
      <diagonal/>
    </border>
    <border>
      <left style="thick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/>
      <bottom/>
      <diagonal/>
    </border>
    <border>
      <left style="medium">
        <color auto="1"/>
      </left>
      <right style="mediumDashed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Dashed">
        <color auto="1"/>
      </right>
      <top style="thick">
        <color auto="1"/>
      </top>
      <bottom style="thick">
        <color auto="1"/>
      </bottom>
      <diagonal/>
    </border>
    <border>
      <left/>
      <right style="mediumDashed">
        <color auto="1"/>
      </right>
      <top style="thick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Dashed">
        <color auto="1"/>
      </right>
      <top/>
      <bottom style="thin">
        <color indexed="64"/>
      </bottom>
      <diagonal/>
    </border>
    <border>
      <left/>
      <right style="mediumDashed">
        <color indexed="64"/>
      </right>
      <top style="thick">
        <color auto="1"/>
      </top>
      <bottom/>
      <diagonal/>
    </border>
    <border>
      <left style="thick">
        <color auto="1"/>
      </left>
      <right style="mediumDashed">
        <color indexed="64"/>
      </right>
      <top style="thick">
        <color auto="1"/>
      </top>
      <bottom/>
      <diagonal/>
    </border>
    <border>
      <left style="mediumDashed">
        <color indexed="64"/>
      </left>
      <right style="mediumDashed">
        <color indexed="64"/>
      </right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2" borderId="2" xfId="0" applyFill="1" applyBorder="1"/>
    <xf numFmtId="0" fontId="0" fillId="2" borderId="7" xfId="0" applyFill="1" applyBorder="1"/>
    <xf numFmtId="0" fontId="2" fillId="7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10" borderId="10" xfId="0" applyFont="1" applyFill="1" applyBorder="1"/>
    <xf numFmtId="44" fontId="4" fillId="8" borderId="11" xfId="1" applyFont="1" applyFill="1" applyBorder="1"/>
    <xf numFmtId="0" fontId="2" fillId="10" borderId="16" xfId="0" applyFont="1" applyFill="1" applyBorder="1"/>
    <xf numFmtId="44" fontId="4" fillId="8" borderId="17" xfId="1" applyFont="1" applyFill="1" applyBorder="1"/>
    <xf numFmtId="0" fontId="2" fillId="10" borderId="7" xfId="0" applyFont="1" applyFill="1" applyBorder="1"/>
    <xf numFmtId="44" fontId="4" fillId="8" borderId="24" xfId="1" applyFont="1" applyFill="1" applyBorder="1"/>
    <xf numFmtId="0" fontId="2" fillId="10" borderId="28" xfId="0" applyFont="1" applyFill="1" applyBorder="1"/>
    <xf numFmtId="0" fontId="2" fillId="10" borderId="2" xfId="0" applyFont="1" applyFill="1" applyBorder="1"/>
    <xf numFmtId="44" fontId="4" fillId="8" borderId="29" xfId="1" applyFont="1" applyFill="1" applyBorder="1"/>
    <xf numFmtId="44" fontId="4" fillId="0" borderId="32" xfId="1" applyFont="1" applyBorder="1"/>
    <xf numFmtId="0" fontId="0" fillId="2" borderId="33" xfId="0" applyFill="1" applyBorder="1"/>
    <xf numFmtId="164" fontId="4" fillId="8" borderId="34" xfId="1" applyNumberFormat="1" applyFont="1" applyFill="1" applyBorder="1"/>
    <xf numFmtId="164" fontId="4" fillId="8" borderId="35" xfId="1" applyNumberFormat="1" applyFont="1" applyFill="1" applyBorder="1"/>
    <xf numFmtId="164" fontId="4" fillId="8" borderId="14" xfId="1" applyNumberFormat="1" applyFont="1" applyFill="1" applyBorder="1"/>
    <xf numFmtId="164" fontId="4" fillId="8" borderId="36" xfId="1" applyNumberFormat="1" applyFont="1" applyFill="1" applyBorder="1"/>
    <xf numFmtId="0" fontId="0" fillId="7" borderId="0" xfId="0" applyFill="1"/>
    <xf numFmtId="44" fontId="4" fillId="9" borderId="15" xfId="1" applyFont="1" applyFill="1" applyBorder="1" applyAlignment="1">
      <alignment horizontal="center"/>
    </xf>
    <xf numFmtId="44" fontId="4" fillId="9" borderId="38" xfId="1" applyFont="1" applyFill="1" applyBorder="1" applyAlignment="1">
      <alignment horizontal="center"/>
    </xf>
    <xf numFmtId="44" fontId="4" fillId="9" borderId="20" xfId="1" applyFont="1" applyFill="1" applyBorder="1" applyAlignment="1">
      <alignment horizontal="center"/>
    </xf>
    <xf numFmtId="44" fontId="4" fillId="9" borderId="4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4" fillId="7" borderId="12" xfId="1" applyFont="1" applyFill="1" applyBorder="1"/>
    <xf numFmtId="164" fontId="4" fillId="8" borderId="24" xfId="1" applyNumberFormat="1" applyFont="1" applyFill="1" applyBorder="1"/>
    <xf numFmtId="44" fontId="4" fillId="9" borderId="27" xfId="1" applyFont="1" applyFill="1" applyBorder="1" applyAlignment="1">
      <alignment horizontal="center"/>
    </xf>
    <xf numFmtId="0" fontId="0" fillId="0" borderId="0" xfId="0"/>
    <xf numFmtId="44" fontId="4" fillId="0" borderId="0" xfId="1" applyFont="1"/>
    <xf numFmtId="44" fontId="4" fillId="8" borderId="17" xfId="1" applyFont="1" applyFill="1" applyBorder="1"/>
    <xf numFmtId="44" fontId="4" fillId="8" borderId="29" xfId="1" applyFont="1" applyFill="1" applyBorder="1"/>
    <xf numFmtId="44" fontId="4" fillId="8" borderId="11" xfId="1" applyFont="1" applyFill="1" applyBorder="1"/>
    <xf numFmtId="44" fontId="4" fillId="8" borderId="24" xfId="1" applyFont="1" applyFill="1" applyBorder="1"/>
    <xf numFmtId="0" fontId="2" fillId="8" borderId="8" xfId="0" applyFont="1" applyFill="1" applyBorder="1" applyAlignment="1">
      <alignment horizontal="center"/>
    </xf>
    <xf numFmtId="44" fontId="4" fillId="7" borderId="17" xfId="1" applyFont="1" applyFill="1" applyBorder="1"/>
    <xf numFmtId="0" fontId="2" fillId="7" borderId="8" xfId="0" applyFont="1" applyFill="1" applyBorder="1" applyAlignment="1">
      <alignment horizontal="center"/>
    </xf>
    <xf numFmtId="44" fontId="4" fillId="7" borderId="11" xfId="1" applyFont="1" applyFill="1" applyBorder="1"/>
    <xf numFmtId="44" fontId="4" fillId="7" borderId="24" xfId="1" applyFont="1" applyFill="1" applyBorder="1"/>
    <xf numFmtId="44" fontId="4" fillId="7" borderId="29" xfId="1" applyFont="1" applyFill="1" applyBorder="1"/>
    <xf numFmtId="0" fontId="2" fillId="8" borderId="9" xfId="0" applyFont="1" applyFill="1" applyBorder="1" applyAlignment="1">
      <alignment horizontal="center"/>
    </xf>
    <xf numFmtId="44" fontId="4" fillId="8" borderId="21" xfId="1" applyFont="1" applyFill="1" applyBorder="1"/>
    <xf numFmtId="44" fontId="4" fillId="8" borderId="25" xfId="1" applyFont="1" applyFill="1" applyBorder="1"/>
    <xf numFmtId="44" fontId="4" fillId="8" borderId="30" xfId="1" applyFont="1" applyFill="1" applyBorder="1"/>
    <xf numFmtId="44" fontId="5" fillId="8" borderId="21" xfId="1" applyFont="1" applyFill="1" applyBorder="1" applyAlignment="1">
      <alignment horizontal="center"/>
    </xf>
    <xf numFmtId="44" fontId="4" fillId="8" borderId="21" xfId="1" applyFont="1" applyFill="1" applyBorder="1" applyAlignment="1">
      <alignment horizontal="center"/>
    </xf>
    <xf numFmtId="44" fontId="4" fillId="8" borderId="12" xfId="1" applyFont="1" applyFill="1" applyBorder="1" applyAlignment="1">
      <alignment horizontal="center"/>
    </xf>
    <xf numFmtId="44" fontId="4" fillId="8" borderId="18" xfId="1" applyFont="1" applyFill="1" applyBorder="1" applyAlignment="1">
      <alignment horizontal="center"/>
    </xf>
    <xf numFmtId="44" fontId="4" fillId="0" borderId="32" xfId="1" applyFont="1" applyBorder="1"/>
    <xf numFmtId="0" fontId="2" fillId="9" borderId="6" xfId="0" applyFont="1" applyFill="1" applyBorder="1" applyAlignment="1">
      <alignment horizontal="center"/>
    </xf>
    <xf numFmtId="44" fontId="4" fillId="9" borderId="13" xfId="1" applyFont="1" applyFill="1" applyBorder="1" applyAlignment="1">
      <alignment horizontal="center"/>
    </xf>
    <xf numFmtId="44" fontId="4" fillId="9" borderId="19" xfId="1" applyFont="1" applyFill="1" applyBorder="1" applyAlignment="1">
      <alignment horizontal="center"/>
    </xf>
    <xf numFmtId="44" fontId="4" fillId="9" borderId="23" xfId="1" applyFont="1" applyFill="1" applyBorder="1" applyAlignment="1">
      <alignment horizontal="center"/>
    </xf>
    <xf numFmtId="44" fontId="4" fillId="9" borderId="26" xfId="1" applyFont="1" applyFill="1" applyBorder="1" applyAlignment="1">
      <alignment horizontal="center"/>
    </xf>
    <xf numFmtId="0" fontId="2" fillId="10" borderId="10" xfId="0" applyFont="1" applyFill="1" applyBorder="1"/>
    <xf numFmtId="0" fontId="2" fillId="10" borderId="16" xfId="0" applyFont="1" applyFill="1" applyBorder="1"/>
    <xf numFmtId="0" fontId="2" fillId="10" borderId="7" xfId="0" applyFont="1" applyFill="1" applyBorder="1"/>
    <xf numFmtId="0" fontId="2" fillId="10" borderId="28" xfId="0" applyFont="1" applyFill="1" applyBorder="1"/>
    <xf numFmtId="0" fontId="2" fillId="10" borderId="2" xfId="0" applyFont="1" applyFill="1" applyBorder="1"/>
    <xf numFmtId="0" fontId="0" fillId="2" borderId="7" xfId="0" applyFill="1" applyBorder="1"/>
    <xf numFmtId="44" fontId="4" fillId="8" borderId="22" xfId="1" applyFont="1" applyFill="1" applyBorder="1"/>
    <xf numFmtId="0" fontId="0" fillId="0" borderId="32" xfId="0" applyBorder="1"/>
    <xf numFmtId="0" fontId="0" fillId="2" borderId="2" xfId="0" applyFill="1" applyBorder="1"/>
    <xf numFmtId="44" fontId="4" fillId="7" borderId="21" xfId="1" applyFont="1" applyFill="1" applyBorder="1"/>
    <xf numFmtId="44" fontId="4" fillId="7" borderId="25" xfId="1" applyFont="1" applyFill="1" applyBorder="1"/>
    <xf numFmtId="44" fontId="4" fillId="7" borderId="30" xfId="1" applyFont="1" applyFill="1" applyBorder="1"/>
    <xf numFmtId="0" fontId="0" fillId="0" borderId="0" xfId="0" applyBorder="1"/>
    <xf numFmtId="44" fontId="4" fillId="0" borderId="0" xfId="1" applyFont="1" applyBorder="1"/>
    <xf numFmtId="0" fontId="2" fillId="9" borderId="37" xfId="0" applyFont="1" applyFill="1" applyBorder="1" applyAlignment="1">
      <alignment horizontal="center"/>
    </xf>
    <xf numFmtId="44" fontId="4" fillId="9" borderId="39" xfId="1" applyFont="1" applyFill="1" applyBorder="1" applyAlignment="1">
      <alignment horizontal="center"/>
    </xf>
    <xf numFmtId="44" fontId="4" fillId="9" borderId="0" xfId="1" applyFont="1" applyFill="1" applyBorder="1" applyAlignment="1">
      <alignment horizontal="center"/>
    </xf>
    <xf numFmtId="44" fontId="4" fillId="9" borderId="22" xfId="1" applyFont="1" applyFill="1" applyBorder="1" applyAlignment="1">
      <alignment horizontal="center"/>
    </xf>
    <xf numFmtId="44" fontId="4" fillId="9" borderId="31" xfId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4" fontId="4" fillId="7" borderId="12" xfId="1" applyFont="1" applyFill="1" applyBorder="1" applyAlignment="1">
      <alignment horizontal="center"/>
    </xf>
    <xf numFmtId="44" fontId="4" fillId="7" borderId="18" xfId="1" applyFont="1" applyFill="1" applyBorder="1" applyAlignment="1">
      <alignment horizontal="center"/>
    </xf>
    <xf numFmtId="44" fontId="4" fillId="7" borderId="21" xfId="1" applyFont="1" applyFill="1" applyBorder="1" applyAlignment="1">
      <alignment horizontal="center"/>
    </xf>
    <xf numFmtId="44" fontId="5" fillId="7" borderId="21" xfId="1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44" fontId="4" fillId="13" borderId="12" xfId="1" applyFont="1" applyFill="1" applyBorder="1" applyAlignment="1">
      <alignment horizontal="center"/>
    </xf>
    <xf numFmtId="44" fontId="4" fillId="13" borderId="18" xfId="1" applyFont="1" applyFill="1" applyBorder="1" applyAlignment="1">
      <alignment horizontal="center"/>
    </xf>
    <xf numFmtId="44" fontId="4" fillId="13" borderId="21" xfId="1" applyFont="1" applyFill="1" applyBorder="1" applyAlignment="1">
      <alignment horizontal="center"/>
    </xf>
    <xf numFmtId="44" fontId="4" fillId="13" borderId="25" xfId="1" applyFont="1" applyFill="1" applyBorder="1" applyAlignment="1">
      <alignment horizontal="center"/>
    </xf>
    <xf numFmtId="44" fontId="4" fillId="13" borderId="30" xfId="1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44" fontId="4" fillId="8" borderId="25" xfId="1" applyFont="1" applyFill="1" applyBorder="1" applyAlignment="1">
      <alignment horizontal="center"/>
    </xf>
    <xf numFmtId="44" fontId="4" fillId="7" borderId="17" xfId="1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44" fontId="4" fillId="8" borderId="13" xfId="1" applyFont="1" applyFill="1" applyBorder="1" applyAlignment="1">
      <alignment horizontal="center"/>
    </xf>
    <xf numFmtId="44" fontId="4" fillId="8" borderId="19" xfId="1" applyFont="1" applyFill="1" applyBorder="1" applyAlignment="1">
      <alignment horizontal="center"/>
    </xf>
    <xf numFmtId="44" fontId="4" fillId="8" borderId="23" xfId="1" applyFont="1" applyFill="1" applyBorder="1" applyAlignment="1">
      <alignment horizontal="center"/>
    </xf>
    <xf numFmtId="44" fontId="4" fillId="8" borderId="26" xfId="1" applyFont="1" applyFill="1" applyBorder="1" applyAlignment="1">
      <alignment horizontal="center"/>
    </xf>
    <xf numFmtId="44" fontId="4" fillId="8" borderId="23" xfId="1" applyFont="1" applyFill="1" applyBorder="1"/>
    <xf numFmtId="44" fontId="5" fillId="8" borderId="23" xfId="1" applyFont="1" applyFill="1" applyBorder="1" applyAlignment="1">
      <alignment horizontal="center"/>
    </xf>
    <xf numFmtId="44" fontId="4" fillId="8" borderId="26" xfId="1" applyFont="1" applyFill="1" applyBorder="1"/>
    <xf numFmtId="44" fontId="4" fillId="8" borderId="31" xfId="1" applyFont="1" applyFill="1" applyBorder="1"/>
    <xf numFmtId="0" fontId="2" fillId="13" borderId="41" xfId="0" applyFont="1" applyFill="1" applyBorder="1" applyAlignment="1">
      <alignment horizontal="center"/>
    </xf>
    <xf numFmtId="44" fontId="4" fillId="13" borderId="42" xfId="1" applyFont="1" applyFill="1" applyBorder="1" applyAlignment="1">
      <alignment horizontal="center"/>
    </xf>
    <xf numFmtId="44" fontId="4" fillId="13" borderId="43" xfId="1" applyFont="1" applyFill="1" applyBorder="1" applyAlignment="1">
      <alignment horizontal="center"/>
    </xf>
    <xf numFmtId="44" fontId="4" fillId="13" borderId="22" xfId="1" applyFont="1" applyFill="1" applyBorder="1" applyAlignment="1">
      <alignment horizontal="center"/>
    </xf>
    <xf numFmtId="44" fontId="4" fillId="13" borderId="44" xfId="1" applyFont="1" applyFill="1" applyBorder="1" applyAlignment="1">
      <alignment horizontal="center"/>
    </xf>
    <xf numFmtId="44" fontId="4" fillId="13" borderId="45" xfId="1" applyFont="1" applyFill="1" applyBorder="1" applyAlignment="1">
      <alignment horizontal="center"/>
    </xf>
    <xf numFmtId="44" fontId="4" fillId="0" borderId="12" xfId="1" applyFont="1" applyBorder="1"/>
    <xf numFmtId="44" fontId="4" fillId="7" borderId="18" xfId="1" applyFont="1" applyFill="1" applyBorder="1"/>
    <xf numFmtId="44" fontId="4" fillId="7" borderId="46" xfId="1" applyFont="1" applyFill="1" applyBorder="1"/>
    <xf numFmtId="44" fontId="4" fillId="13" borderId="47" xfId="1" applyFont="1" applyFill="1" applyBorder="1" applyAlignment="1">
      <alignment horizontal="center"/>
    </xf>
    <xf numFmtId="44" fontId="4" fillId="0" borderId="42" xfId="1" applyFont="1" applyBorder="1"/>
    <xf numFmtId="44" fontId="4" fillId="7" borderId="22" xfId="1" applyFont="1" applyFill="1" applyBorder="1"/>
    <xf numFmtId="44" fontId="4" fillId="7" borderId="44" xfId="1" applyFont="1" applyFill="1" applyBorder="1"/>
    <xf numFmtId="0" fontId="2" fillId="0" borderId="48" xfId="0" applyFont="1" applyBorder="1" applyAlignment="1">
      <alignment horizontal="center"/>
    </xf>
    <xf numFmtId="44" fontId="4" fillId="7" borderId="45" xfId="1" applyFont="1" applyFill="1" applyBorder="1"/>
    <xf numFmtId="0" fontId="2" fillId="8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0" xfId="0" applyFont="1" applyBorder="1" applyAlignment="1"/>
    <xf numFmtId="44" fontId="4" fillId="8" borderId="19" xfId="1" applyFont="1" applyFill="1" applyBorder="1"/>
    <xf numFmtId="164" fontId="4" fillId="8" borderId="29" xfId="1" applyNumberFormat="1" applyFont="1" applyFill="1" applyBorder="1"/>
    <xf numFmtId="0" fontId="0" fillId="7" borderId="32" xfId="0" applyFill="1" applyBorder="1"/>
    <xf numFmtId="0" fontId="2" fillId="17" borderId="5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5" borderId="37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6" borderId="37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37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9"/>
  <sheetViews>
    <sheetView workbookViewId="0">
      <selection activeCell="L6" sqref="L6"/>
    </sheetView>
  </sheetViews>
  <sheetFormatPr defaultColWidth="8.85546875" defaultRowHeight="15" x14ac:dyDescent="0.25"/>
  <cols>
    <col min="1" max="1" width="3" bestFit="1" customWidth="1"/>
    <col min="2" max="3" width="9.85546875" bestFit="1" customWidth="1"/>
    <col min="4" max="5" width="9.85546875" style="31" customWidth="1"/>
    <col min="6" max="6" width="3" bestFit="1" customWidth="1"/>
    <col min="7" max="7" width="10" customWidth="1"/>
    <col min="8" max="8" width="8.42578125" bestFit="1" customWidth="1"/>
    <col min="9" max="9" width="8.42578125" style="31" customWidth="1"/>
    <col min="10" max="10" width="7.42578125" style="31" customWidth="1"/>
    <col min="11" max="12" width="8.42578125" style="31" customWidth="1"/>
    <col min="13" max="13" width="3" style="31" customWidth="1"/>
    <col min="14" max="14" width="9.7109375" style="31" customWidth="1"/>
    <col min="15" max="16" width="8.42578125" style="31" customWidth="1"/>
    <col min="17" max="17" width="9.7109375" customWidth="1"/>
    <col min="18" max="18" width="8.42578125" customWidth="1"/>
    <col min="19" max="19" width="8.42578125" style="31" customWidth="1"/>
    <col min="20" max="20" width="3" style="31" customWidth="1"/>
    <col min="21" max="21" width="7.42578125" bestFit="1" customWidth="1"/>
    <col min="22" max="22" width="8.42578125" bestFit="1" customWidth="1"/>
    <col min="23" max="23" width="9.85546875" bestFit="1" customWidth="1"/>
    <col min="24" max="24" width="10" bestFit="1" customWidth="1"/>
    <col min="25" max="25" width="8.5703125" bestFit="1" customWidth="1"/>
    <col min="26" max="26" width="8.7109375" bestFit="1" customWidth="1"/>
    <col min="27" max="27" width="10" bestFit="1" customWidth="1"/>
  </cols>
  <sheetData>
    <row r="1" spans="1:29" ht="24" thickBot="1" x14ac:dyDescent="0.4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9" ht="16.5" thickTop="1" thickBot="1" x14ac:dyDescent="0.3">
      <c r="A2" s="1"/>
      <c r="B2" s="134" t="s">
        <v>0</v>
      </c>
      <c r="C2" s="135"/>
      <c r="D2" s="129" t="s">
        <v>19</v>
      </c>
      <c r="E2" s="130"/>
      <c r="F2" s="1"/>
      <c r="G2" s="120" t="s">
        <v>30</v>
      </c>
      <c r="H2" s="121"/>
      <c r="I2" s="122"/>
      <c r="J2" s="123" t="s">
        <v>28</v>
      </c>
      <c r="K2" s="124"/>
      <c r="L2" s="125"/>
      <c r="M2" s="17"/>
      <c r="N2" s="136" t="s">
        <v>24</v>
      </c>
      <c r="O2" s="137"/>
      <c r="P2" s="138"/>
      <c r="Q2" s="142" t="s">
        <v>22</v>
      </c>
      <c r="R2" s="143"/>
      <c r="S2" s="144"/>
      <c r="T2" s="17"/>
      <c r="U2" s="126" t="s">
        <v>21</v>
      </c>
      <c r="V2" s="127"/>
      <c r="W2" s="128"/>
      <c r="X2" s="131" t="s">
        <v>15</v>
      </c>
      <c r="Y2" s="132"/>
      <c r="Z2" s="133"/>
      <c r="AA2" s="139" t="s">
        <v>14</v>
      </c>
      <c r="AB2" s="140"/>
      <c r="AC2" s="141"/>
    </row>
    <row r="3" spans="1:29" ht="16.5" thickTop="1" thickBot="1" x14ac:dyDescent="0.3">
      <c r="A3" s="2"/>
      <c r="B3" s="3" t="s">
        <v>1</v>
      </c>
      <c r="C3" s="4" t="s">
        <v>2</v>
      </c>
      <c r="D3" s="39" t="s">
        <v>1</v>
      </c>
      <c r="E3" s="43" t="s">
        <v>2</v>
      </c>
      <c r="F3" s="2"/>
      <c r="G3" s="37" t="s">
        <v>3</v>
      </c>
      <c r="H3" s="27" t="s">
        <v>4</v>
      </c>
      <c r="I3" s="52" t="s">
        <v>8</v>
      </c>
      <c r="J3" s="37" t="s">
        <v>3</v>
      </c>
      <c r="K3" s="27" t="s">
        <v>4</v>
      </c>
      <c r="L3" s="52" t="s">
        <v>8</v>
      </c>
      <c r="M3" s="62"/>
      <c r="N3" s="37" t="s">
        <v>3</v>
      </c>
      <c r="O3" s="27" t="s">
        <v>4</v>
      </c>
      <c r="P3" s="52" t="s">
        <v>8</v>
      </c>
      <c r="Q3" s="6" t="s">
        <v>3</v>
      </c>
      <c r="R3" s="27" t="s">
        <v>4</v>
      </c>
      <c r="S3" s="52" t="s">
        <v>8</v>
      </c>
      <c r="T3" s="62"/>
      <c r="U3" s="6" t="s">
        <v>3</v>
      </c>
      <c r="V3" s="27" t="s">
        <v>4</v>
      </c>
      <c r="W3" s="5" t="s">
        <v>8</v>
      </c>
      <c r="X3" s="37" t="s">
        <v>3</v>
      </c>
      <c r="Y3" s="27" t="s">
        <v>4</v>
      </c>
      <c r="Z3" s="52" t="s">
        <v>8</v>
      </c>
      <c r="AA3" s="114" t="s">
        <v>3</v>
      </c>
      <c r="AB3" s="115" t="s">
        <v>4</v>
      </c>
      <c r="AC3" s="52" t="s">
        <v>8</v>
      </c>
    </row>
    <row r="4" spans="1:29" ht="15.75" thickTop="1" x14ac:dyDescent="0.25">
      <c r="A4" s="7">
        <v>65</v>
      </c>
      <c r="B4" s="40">
        <f>145.12-2</f>
        <v>143.12</v>
      </c>
      <c r="C4" s="49" t="s">
        <v>5</v>
      </c>
      <c r="D4" s="40">
        <f>128-2</f>
        <v>126</v>
      </c>
      <c r="E4" s="49" t="s">
        <v>5</v>
      </c>
      <c r="F4" s="7">
        <v>65</v>
      </c>
      <c r="G4" s="18">
        <f>H4*12</f>
        <v>1621.44</v>
      </c>
      <c r="H4" s="28">
        <v>135.12</v>
      </c>
      <c r="I4" s="23">
        <f>H4*0.95</f>
        <v>128.364</v>
      </c>
      <c r="J4" s="18">
        <v>1799.59</v>
      </c>
      <c r="K4" s="28">
        <v>149.91</v>
      </c>
      <c r="L4" s="23">
        <f>K4*0.93</f>
        <v>139.41630000000001</v>
      </c>
      <c r="M4" s="57">
        <v>65</v>
      </c>
      <c r="N4" s="18">
        <v>1869</v>
      </c>
      <c r="O4" s="28">
        <f>N4/12</f>
        <v>155.75</v>
      </c>
      <c r="P4" s="23">
        <f>O4*0.93</f>
        <v>144.8475</v>
      </c>
      <c r="Q4" s="8">
        <f>R4*12</f>
        <v>1875</v>
      </c>
      <c r="R4" s="105">
        <v>156.25</v>
      </c>
      <c r="S4" s="23">
        <f>R4*0.93</f>
        <v>145.3125</v>
      </c>
      <c r="T4" s="57">
        <v>65</v>
      </c>
      <c r="U4" s="18">
        <v>1879</v>
      </c>
      <c r="V4" s="28">
        <f>U4*0.0833</f>
        <v>156.52070000000001</v>
      </c>
      <c r="W4" s="23">
        <f>V4*0.93</f>
        <v>145.56425100000001</v>
      </c>
      <c r="X4" s="35">
        <v>1838.93</v>
      </c>
      <c r="Y4" s="105">
        <v>153.24</v>
      </c>
      <c r="Z4" s="23">
        <f>Y4*0.93</f>
        <v>142.51320000000001</v>
      </c>
      <c r="AA4" s="35">
        <v>1971</v>
      </c>
      <c r="AB4" s="105">
        <v>164.25</v>
      </c>
      <c r="AC4" s="23">
        <f>AB4*0.95</f>
        <v>156.03749999999999</v>
      </c>
    </row>
    <row r="5" spans="1:29" x14ac:dyDescent="0.25">
      <c r="A5" s="9">
        <v>66</v>
      </c>
      <c r="B5" s="38">
        <f>151.92-2</f>
        <v>149.91999999999999</v>
      </c>
      <c r="C5" s="50" t="s">
        <v>5</v>
      </c>
      <c r="D5" s="38">
        <f>134-2</f>
        <v>132</v>
      </c>
      <c r="E5" s="50" t="s">
        <v>5</v>
      </c>
      <c r="F5" s="9">
        <v>66</v>
      </c>
      <c r="G5" s="19">
        <f>H5*12</f>
        <v>1653.96</v>
      </c>
      <c r="H5" s="66">
        <v>137.83000000000001</v>
      </c>
      <c r="I5" s="24">
        <f>H5*0.95</f>
        <v>130.9385</v>
      </c>
      <c r="J5" s="19">
        <v>1799.59</v>
      </c>
      <c r="K5" s="66">
        <v>149.91</v>
      </c>
      <c r="L5" s="24">
        <f>K5*0.93</f>
        <v>139.41630000000001</v>
      </c>
      <c r="M5" s="58">
        <v>66</v>
      </c>
      <c r="N5" s="19">
        <v>1869</v>
      </c>
      <c r="O5" s="66">
        <f>N5/12</f>
        <v>155.75</v>
      </c>
      <c r="P5" s="24">
        <f>O5*0.93</f>
        <v>144.8475</v>
      </c>
      <c r="Q5" s="10">
        <f>R5*12</f>
        <v>1875</v>
      </c>
      <c r="R5" s="66">
        <v>156.25</v>
      </c>
      <c r="S5" s="24">
        <f>R5*0.93</f>
        <v>145.3125</v>
      </c>
      <c r="T5" s="58">
        <v>66</v>
      </c>
      <c r="U5" s="19">
        <v>1879</v>
      </c>
      <c r="V5" s="66">
        <f>U5*0.0833</f>
        <v>156.52070000000001</v>
      </c>
      <c r="W5" s="24">
        <f>V5*0.93</f>
        <v>145.56425100000001</v>
      </c>
      <c r="X5" s="33">
        <v>1838.93</v>
      </c>
      <c r="Y5" s="66">
        <v>153.24</v>
      </c>
      <c r="Z5" s="24">
        <f>Y5*0.93</f>
        <v>142.51320000000001</v>
      </c>
      <c r="AA5" s="33">
        <v>1971</v>
      </c>
      <c r="AB5" s="66">
        <v>164.25</v>
      </c>
      <c r="AC5" s="24">
        <f>AB5*0.95</f>
        <v>156.03749999999999</v>
      </c>
    </row>
    <row r="6" spans="1:29" x14ac:dyDescent="0.25">
      <c r="A6" s="11">
        <v>67</v>
      </c>
      <c r="B6" s="38">
        <f>158.72-2</f>
        <v>156.72</v>
      </c>
      <c r="C6" s="48" t="s">
        <v>5</v>
      </c>
      <c r="D6" s="38">
        <f>140-2</f>
        <v>138</v>
      </c>
      <c r="E6" s="48" t="s">
        <v>5</v>
      </c>
      <c r="F6" s="11">
        <v>67</v>
      </c>
      <c r="G6" s="19">
        <f>H6*12</f>
        <v>1686.96</v>
      </c>
      <c r="H6" s="66">
        <v>140.58000000000001</v>
      </c>
      <c r="I6" s="25">
        <f>H6*0.95</f>
        <v>133.55100000000002</v>
      </c>
      <c r="J6" s="19">
        <v>1799.59</v>
      </c>
      <c r="K6" s="66">
        <v>149.91</v>
      </c>
      <c r="L6" s="25">
        <f>K6*0.93</f>
        <v>139.41630000000001</v>
      </c>
      <c r="M6" s="59">
        <v>67</v>
      </c>
      <c r="N6" s="19">
        <v>1869</v>
      </c>
      <c r="O6" s="66">
        <f>N6/12</f>
        <v>155.75</v>
      </c>
      <c r="P6" s="25">
        <f>O6*0.93</f>
        <v>144.8475</v>
      </c>
      <c r="Q6" s="10">
        <f t="shared" ref="Q6:Q37" si="0">R6*12</f>
        <v>1875</v>
      </c>
      <c r="R6" s="66">
        <v>156.25</v>
      </c>
      <c r="S6" s="25">
        <f>R6*0.93</f>
        <v>145.3125</v>
      </c>
      <c r="T6" s="59">
        <v>67</v>
      </c>
      <c r="U6" s="19">
        <v>1879</v>
      </c>
      <c r="V6" s="66">
        <f t="shared" ref="V6:V38" si="1">U6*0.0833</f>
        <v>156.52070000000001</v>
      </c>
      <c r="W6" s="25">
        <f>V6*0.93</f>
        <v>145.56425100000001</v>
      </c>
      <c r="X6" s="33">
        <v>1857.49</v>
      </c>
      <c r="Y6" s="66">
        <v>154.78</v>
      </c>
      <c r="Z6" s="25">
        <f>Y6*0.93</f>
        <v>143.94540000000001</v>
      </c>
      <c r="AA6" s="33">
        <v>1971</v>
      </c>
      <c r="AB6" s="66">
        <v>164.25</v>
      </c>
      <c r="AC6" s="25">
        <f>AB6*0.95</f>
        <v>156.03749999999999</v>
      </c>
    </row>
    <row r="7" spans="1:29" x14ac:dyDescent="0.25">
      <c r="A7" s="11">
        <v>68</v>
      </c>
      <c r="B7" s="38">
        <f>165.52-2</f>
        <v>163.52000000000001</v>
      </c>
      <c r="C7" s="48" t="s">
        <v>5</v>
      </c>
      <c r="D7" s="38">
        <f>146-2</f>
        <v>144</v>
      </c>
      <c r="E7" s="48" t="s">
        <v>5</v>
      </c>
      <c r="F7" s="11">
        <v>68</v>
      </c>
      <c r="G7" s="19">
        <f t="shared" ref="G7:G38" si="2">H7*12</f>
        <v>1720.8000000000002</v>
      </c>
      <c r="H7" s="66">
        <v>143.4</v>
      </c>
      <c r="I7" s="25">
        <f t="shared" ref="I7" si="3">H7*0.95</f>
        <v>136.22999999999999</v>
      </c>
      <c r="J7" s="19">
        <v>1799.59</v>
      </c>
      <c r="K7" s="66">
        <v>149.91</v>
      </c>
      <c r="L7" s="25">
        <f t="shared" ref="L7:L38" si="4">K7*0.93</f>
        <v>139.41630000000001</v>
      </c>
      <c r="M7" s="59">
        <v>68</v>
      </c>
      <c r="N7" s="19">
        <v>1883</v>
      </c>
      <c r="O7" s="66">
        <f t="shared" ref="O7" si="5">N7/12</f>
        <v>156.91666666666666</v>
      </c>
      <c r="P7" s="25">
        <f t="shared" ref="P7:P38" si="6">O7*0.93</f>
        <v>145.9325</v>
      </c>
      <c r="Q7" s="10">
        <f t="shared" si="0"/>
        <v>1889.7599999999998</v>
      </c>
      <c r="R7" s="66">
        <v>157.47999999999999</v>
      </c>
      <c r="S7" s="25">
        <f t="shared" ref="S7:S38" si="7">R7*0.93</f>
        <v>146.4564</v>
      </c>
      <c r="T7" s="59">
        <v>68</v>
      </c>
      <c r="U7" s="19">
        <v>1901</v>
      </c>
      <c r="V7" s="66">
        <f t="shared" si="1"/>
        <v>158.35329999999999</v>
      </c>
      <c r="W7" s="25">
        <f t="shared" ref="W7:W38" si="8">V7*0.93</f>
        <v>147.26856899999999</v>
      </c>
      <c r="X7" s="33">
        <v>1879.33</v>
      </c>
      <c r="Y7" s="66">
        <v>156.6</v>
      </c>
      <c r="Z7" s="25">
        <f t="shared" ref="Z7:Z38" si="9">Y7*0.93</f>
        <v>145.63800000000001</v>
      </c>
      <c r="AA7" s="33">
        <v>1971</v>
      </c>
      <c r="AB7" s="66">
        <v>164.25</v>
      </c>
      <c r="AC7" s="25">
        <f t="shared" ref="AC7:AC38" si="10">AB7*0.95</f>
        <v>156.03749999999999</v>
      </c>
    </row>
    <row r="8" spans="1:29" x14ac:dyDescent="0.25">
      <c r="A8" s="11">
        <v>69</v>
      </c>
      <c r="B8" s="41">
        <f>172.33-2</f>
        <v>170.33</v>
      </c>
      <c r="C8" s="88" t="s">
        <v>5</v>
      </c>
      <c r="D8" s="41">
        <f>152-2</f>
        <v>150</v>
      </c>
      <c r="E8" s="88" t="s">
        <v>5</v>
      </c>
      <c r="F8" s="11">
        <v>69</v>
      </c>
      <c r="G8" s="29">
        <f t="shared" si="2"/>
        <v>1755.12</v>
      </c>
      <c r="H8" s="67">
        <v>146.26</v>
      </c>
      <c r="I8" s="56">
        <f>H8*0.95</f>
        <v>138.94699999999997</v>
      </c>
      <c r="J8" s="20">
        <v>1836.55</v>
      </c>
      <c r="K8" s="67">
        <v>152.97999999999999</v>
      </c>
      <c r="L8" s="25">
        <f t="shared" si="4"/>
        <v>142.2714</v>
      </c>
      <c r="M8" s="59">
        <v>69</v>
      </c>
      <c r="N8" s="20">
        <v>1935</v>
      </c>
      <c r="O8" s="67">
        <f>N8/12</f>
        <v>161.25</v>
      </c>
      <c r="P8" s="25">
        <f t="shared" si="6"/>
        <v>149.96250000000001</v>
      </c>
      <c r="Q8" s="12">
        <f t="shared" si="0"/>
        <v>1941</v>
      </c>
      <c r="R8" s="67">
        <v>161.75</v>
      </c>
      <c r="S8" s="25">
        <f t="shared" si="7"/>
        <v>150.42750000000001</v>
      </c>
      <c r="T8" s="59">
        <v>69</v>
      </c>
      <c r="U8" s="20">
        <v>1942</v>
      </c>
      <c r="V8" s="67">
        <f t="shared" si="1"/>
        <v>161.76859999999999</v>
      </c>
      <c r="W8" s="25">
        <f t="shared" si="8"/>
        <v>150.44479799999999</v>
      </c>
      <c r="X8" s="36">
        <v>1915.37</v>
      </c>
      <c r="Y8" s="67">
        <v>159.61000000000001</v>
      </c>
      <c r="Z8" s="56">
        <f t="shared" si="9"/>
        <v>148.43730000000002</v>
      </c>
      <c r="AA8" s="36">
        <v>2069</v>
      </c>
      <c r="AB8" s="67">
        <v>172.42</v>
      </c>
      <c r="AC8" s="30">
        <f t="shared" si="10"/>
        <v>163.79899999999998</v>
      </c>
    </row>
    <row r="9" spans="1:29" x14ac:dyDescent="0.25">
      <c r="A9" s="9">
        <v>70</v>
      </c>
      <c r="B9" s="38">
        <f>179.13-2</f>
        <v>177.13</v>
      </c>
      <c r="C9" s="48" t="s">
        <v>5</v>
      </c>
      <c r="D9" s="38">
        <f>158-2</f>
        <v>156</v>
      </c>
      <c r="E9" s="48" t="s">
        <v>5</v>
      </c>
      <c r="F9" s="9">
        <v>70</v>
      </c>
      <c r="G9" s="19">
        <f t="shared" si="2"/>
        <v>1807.8000000000002</v>
      </c>
      <c r="H9" s="66">
        <v>150.65</v>
      </c>
      <c r="I9" s="25">
        <f t="shared" ref="I9:I38" si="11">H9*0.95</f>
        <v>143.11750000000001</v>
      </c>
      <c r="J9" s="19">
        <v>1873.49</v>
      </c>
      <c r="K9" s="66">
        <v>156.06</v>
      </c>
      <c r="L9" s="54">
        <f t="shared" si="4"/>
        <v>145.13580000000002</v>
      </c>
      <c r="M9" s="58">
        <v>70</v>
      </c>
      <c r="N9" s="19">
        <v>1980</v>
      </c>
      <c r="O9" s="66">
        <f t="shared" ref="O9:O38" si="12">N9/12</f>
        <v>165</v>
      </c>
      <c r="P9" s="54">
        <f t="shared" si="6"/>
        <v>153.45000000000002</v>
      </c>
      <c r="Q9" s="10">
        <f t="shared" si="0"/>
        <v>1985.88</v>
      </c>
      <c r="R9" s="66">
        <v>165.49</v>
      </c>
      <c r="S9" s="24">
        <f t="shared" si="7"/>
        <v>153.90570000000002</v>
      </c>
      <c r="T9" s="58">
        <v>70</v>
      </c>
      <c r="U9" s="19">
        <v>1993</v>
      </c>
      <c r="V9" s="66">
        <f t="shared" si="1"/>
        <v>166.01689999999999</v>
      </c>
      <c r="W9" s="54">
        <f t="shared" si="8"/>
        <v>154.39571699999999</v>
      </c>
      <c r="X9" s="33">
        <v>1953.59</v>
      </c>
      <c r="Y9" s="66">
        <v>162.79</v>
      </c>
      <c r="Z9" s="25">
        <f t="shared" si="9"/>
        <v>151.3947</v>
      </c>
      <c r="AA9" s="33">
        <v>2167</v>
      </c>
      <c r="AB9" s="66">
        <v>180.58</v>
      </c>
      <c r="AC9" s="25">
        <f t="shared" si="10"/>
        <v>171.55100000000002</v>
      </c>
    </row>
    <row r="10" spans="1:29" x14ac:dyDescent="0.25">
      <c r="A10" s="11">
        <v>71</v>
      </c>
      <c r="B10" s="38">
        <f>185.93-2</f>
        <v>183.93</v>
      </c>
      <c r="C10" s="48" t="s">
        <v>5</v>
      </c>
      <c r="D10" s="38">
        <f>164-2</f>
        <v>162</v>
      </c>
      <c r="E10" s="48" t="s">
        <v>5</v>
      </c>
      <c r="F10" s="11">
        <v>71</v>
      </c>
      <c r="G10" s="19">
        <f t="shared" si="2"/>
        <v>1862.04</v>
      </c>
      <c r="H10" s="66">
        <v>155.16999999999999</v>
      </c>
      <c r="I10" s="25">
        <f t="shared" si="11"/>
        <v>147.41149999999999</v>
      </c>
      <c r="J10" s="19">
        <v>1933.47</v>
      </c>
      <c r="K10" s="66">
        <v>161.06</v>
      </c>
      <c r="L10" s="25">
        <f t="shared" si="4"/>
        <v>149.78580000000002</v>
      </c>
      <c r="M10" s="59">
        <v>71</v>
      </c>
      <c r="N10" s="19">
        <v>2043</v>
      </c>
      <c r="O10" s="66">
        <f t="shared" si="12"/>
        <v>170.25</v>
      </c>
      <c r="P10" s="25">
        <f t="shared" si="6"/>
        <v>158.33250000000001</v>
      </c>
      <c r="Q10" s="10">
        <f t="shared" si="0"/>
        <v>2049.96</v>
      </c>
      <c r="R10" s="66">
        <v>170.83</v>
      </c>
      <c r="S10" s="25">
        <f t="shared" si="7"/>
        <v>158.87190000000001</v>
      </c>
      <c r="T10" s="59">
        <v>71</v>
      </c>
      <c r="U10" s="19">
        <v>2053</v>
      </c>
      <c r="V10" s="66">
        <f t="shared" si="1"/>
        <v>171.01490000000001</v>
      </c>
      <c r="W10" s="25">
        <f t="shared" si="8"/>
        <v>159.04385700000003</v>
      </c>
      <c r="X10" s="33">
        <v>1992.9</v>
      </c>
      <c r="Y10" s="66">
        <v>166.07</v>
      </c>
      <c r="Z10" s="25">
        <f t="shared" si="9"/>
        <v>154.4451</v>
      </c>
      <c r="AA10" s="33">
        <v>2236</v>
      </c>
      <c r="AB10" s="66">
        <v>186.33</v>
      </c>
      <c r="AC10" s="25">
        <f t="shared" si="10"/>
        <v>177.01349999999999</v>
      </c>
    </row>
    <row r="11" spans="1:29" x14ac:dyDescent="0.25">
      <c r="A11" s="11">
        <v>72</v>
      </c>
      <c r="B11" s="38">
        <f>192.73-2</f>
        <v>190.73</v>
      </c>
      <c r="C11" s="48" t="s">
        <v>5</v>
      </c>
      <c r="D11" s="38">
        <f>170-2</f>
        <v>168</v>
      </c>
      <c r="E11" s="48" t="s">
        <v>5</v>
      </c>
      <c r="F11" s="11">
        <v>72</v>
      </c>
      <c r="G11" s="19">
        <f t="shared" si="2"/>
        <v>1921.6799999999998</v>
      </c>
      <c r="H11" s="66">
        <v>160.13999999999999</v>
      </c>
      <c r="I11" s="25">
        <f t="shared" si="11"/>
        <v>152.13299999999998</v>
      </c>
      <c r="J11" s="19">
        <v>1993.43</v>
      </c>
      <c r="K11" s="66">
        <v>166.05</v>
      </c>
      <c r="L11" s="25">
        <f t="shared" si="4"/>
        <v>154.42650000000003</v>
      </c>
      <c r="M11" s="59">
        <v>72</v>
      </c>
      <c r="N11" s="19">
        <v>2107</v>
      </c>
      <c r="O11" s="66">
        <f t="shared" si="12"/>
        <v>175.58333333333334</v>
      </c>
      <c r="P11" s="25">
        <f t="shared" si="6"/>
        <v>163.29250000000002</v>
      </c>
      <c r="Q11" s="10">
        <f t="shared" si="0"/>
        <v>2114.16</v>
      </c>
      <c r="R11" s="66">
        <v>176.18</v>
      </c>
      <c r="S11" s="25">
        <f t="shared" si="7"/>
        <v>163.84740000000002</v>
      </c>
      <c r="T11" s="59">
        <v>72</v>
      </c>
      <c r="U11" s="19">
        <v>2118</v>
      </c>
      <c r="V11" s="66">
        <f t="shared" si="1"/>
        <v>176.42939999999999</v>
      </c>
      <c r="W11" s="25">
        <f t="shared" si="8"/>
        <v>164.079342</v>
      </c>
      <c r="X11" s="33">
        <v>2061.6999999999998</v>
      </c>
      <c r="Y11" s="66">
        <v>171.8</v>
      </c>
      <c r="Z11" s="25">
        <f t="shared" si="9"/>
        <v>159.77400000000003</v>
      </c>
      <c r="AA11" s="33">
        <v>2307</v>
      </c>
      <c r="AB11" s="66">
        <v>192.25</v>
      </c>
      <c r="AC11" s="25">
        <f t="shared" si="10"/>
        <v>182.63749999999999</v>
      </c>
    </row>
    <row r="12" spans="1:29" x14ac:dyDescent="0.25">
      <c r="A12" s="11">
        <v>73</v>
      </c>
      <c r="B12" s="38">
        <f>199.54-2</f>
        <v>197.54</v>
      </c>
      <c r="C12" s="48" t="s">
        <v>5</v>
      </c>
      <c r="D12" s="38">
        <f>176-2</f>
        <v>174</v>
      </c>
      <c r="E12" s="48" t="s">
        <v>5</v>
      </c>
      <c r="F12" s="11">
        <v>73</v>
      </c>
      <c r="G12" s="19">
        <f t="shared" si="2"/>
        <v>1998.48</v>
      </c>
      <c r="H12" s="66">
        <v>166.54</v>
      </c>
      <c r="I12" s="25">
        <f t="shared" si="11"/>
        <v>158.21299999999999</v>
      </c>
      <c r="J12" s="19">
        <v>2053.38</v>
      </c>
      <c r="K12" s="66">
        <v>171.05</v>
      </c>
      <c r="L12" s="25">
        <f t="shared" si="4"/>
        <v>159.07650000000001</v>
      </c>
      <c r="M12" s="59">
        <v>73</v>
      </c>
      <c r="N12" s="19">
        <v>2182</v>
      </c>
      <c r="O12" s="66">
        <f t="shared" si="12"/>
        <v>181.83333333333334</v>
      </c>
      <c r="P12" s="25">
        <f t="shared" si="6"/>
        <v>169.10500000000002</v>
      </c>
      <c r="Q12" s="10">
        <f t="shared" si="0"/>
        <v>2189.2799999999997</v>
      </c>
      <c r="R12" s="66">
        <v>182.44</v>
      </c>
      <c r="S12" s="25">
        <f t="shared" si="7"/>
        <v>169.66920000000002</v>
      </c>
      <c r="T12" s="59">
        <v>73</v>
      </c>
      <c r="U12" s="19">
        <v>2187</v>
      </c>
      <c r="V12" s="66">
        <f t="shared" si="1"/>
        <v>182.1771</v>
      </c>
      <c r="W12" s="25">
        <f t="shared" si="8"/>
        <v>169.42470299999999</v>
      </c>
      <c r="X12" s="33">
        <v>2134.86</v>
      </c>
      <c r="Y12" s="66">
        <v>177.9</v>
      </c>
      <c r="Z12" s="25">
        <f t="shared" si="9"/>
        <v>165.447</v>
      </c>
      <c r="AA12" s="33">
        <v>2376</v>
      </c>
      <c r="AB12" s="66">
        <v>198</v>
      </c>
      <c r="AC12" s="25">
        <f t="shared" si="10"/>
        <v>188.1</v>
      </c>
    </row>
    <row r="13" spans="1:29" x14ac:dyDescent="0.25">
      <c r="A13" s="13">
        <v>74</v>
      </c>
      <c r="B13" s="41">
        <f>206.34-2</f>
        <v>204.34</v>
      </c>
      <c r="C13" s="88" t="s">
        <v>5</v>
      </c>
      <c r="D13" s="41">
        <f>182-2</f>
        <v>180</v>
      </c>
      <c r="E13" s="88" t="s">
        <v>5</v>
      </c>
      <c r="F13" s="13">
        <v>74</v>
      </c>
      <c r="G13" s="29">
        <f t="shared" si="2"/>
        <v>2078.3999999999996</v>
      </c>
      <c r="H13" s="66">
        <v>173.2</v>
      </c>
      <c r="I13" s="56">
        <f t="shared" si="11"/>
        <v>164.54</v>
      </c>
      <c r="J13" s="29">
        <v>2113.3200000000002</v>
      </c>
      <c r="K13" s="66">
        <v>176.04</v>
      </c>
      <c r="L13" s="25">
        <f t="shared" si="4"/>
        <v>163.71719999999999</v>
      </c>
      <c r="M13" s="60">
        <v>74</v>
      </c>
      <c r="N13" s="29">
        <v>2246</v>
      </c>
      <c r="O13" s="66">
        <f t="shared" si="12"/>
        <v>187.16666666666666</v>
      </c>
      <c r="P13" s="25">
        <f t="shared" si="6"/>
        <v>174.065</v>
      </c>
      <c r="Q13" s="12">
        <f t="shared" si="0"/>
        <v>2253.7200000000003</v>
      </c>
      <c r="R13" s="67">
        <v>187.81</v>
      </c>
      <c r="S13" s="25">
        <f t="shared" si="7"/>
        <v>174.66330000000002</v>
      </c>
      <c r="T13" s="60">
        <v>74</v>
      </c>
      <c r="U13" s="29">
        <v>2263</v>
      </c>
      <c r="V13" s="67">
        <f t="shared" si="1"/>
        <v>188.50790000000001</v>
      </c>
      <c r="W13" s="25">
        <f t="shared" si="8"/>
        <v>175.31234700000002</v>
      </c>
      <c r="X13" s="36">
        <v>2220.04</v>
      </c>
      <c r="Y13" s="67">
        <v>185</v>
      </c>
      <c r="Z13" s="56">
        <f t="shared" si="9"/>
        <v>172.05</v>
      </c>
      <c r="AA13" s="36">
        <v>2446</v>
      </c>
      <c r="AB13" s="67">
        <v>203.83</v>
      </c>
      <c r="AC13" s="30">
        <f t="shared" si="10"/>
        <v>193.63849999999999</v>
      </c>
    </row>
    <row r="14" spans="1:29" x14ac:dyDescent="0.25">
      <c r="A14" s="11">
        <v>75</v>
      </c>
      <c r="B14" s="38">
        <f>213.14-2</f>
        <v>211.14</v>
      </c>
      <c r="C14" s="44">
        <f>249.42-2</f>
        <v>247.42</v>
      </c>
      <c r="D14" s="38">
        <f>188-2</f>
        <v>186</v>
      </c>
      <c r="E14" s="44">
        <f>220-2</f>
        <v>218</v>
      </c>
      <c r="F14" s="11">
        <v>75</v>
      </c>
      <c r="G14" s="19">
        <f t="shared" si="2"/>
        <v>2161.56</v>
      </c>
      <c r="H14" s="106">
        <v>180.13</v>
      </c>
      <c r="I14" s="25">
        <f t="shared" si="11"/>
        <v>171.12349999999998</v>
      </c>
      <c r="J14" s="19">
        <v>2183.88</v>
      </c>
      <c r="K14" s="106">
        <v>181.92</v>
      </c>
      <c r="L14" s="54">
        <f t="shared" si="4"/>
        <v>169.18559999999999</v>
      </c>
      <c r="M14" s="59">
        <v>75</v>
      </c>
      <c r="N14" s="19">
        <v>2345</v>
      </c>
      <c r="O14" s="106">
        <f t="shared" si="12"/>
        <v>195.41666666666666</v>
      </c>
      <c r="P14" s="54">
        <f t="shared" si="6"/>
        <v>181.73750000000001</v>
      </c>
      <c r="Q14" s="10">
        <f t="shared" si="0"/>
        <v>2352.96</v>
      </c>
      <c r="R14" s="66">
        <v>196.08</v>
      </c>
      <c r="S14" s="24">
        <f t="shared" si="7"/>
        <v>182.35440000000003</v>
      </c>
      <c r="T14" s="59">
        <v>75</v>
      </c>
      <c r="U14" s="19">
        <v>2345</v>
      </c>
      <c r="V14" s="66">
        <f t="shared" si="1"/>
        <v>195.33850000000001</v>
      </c>
      <c r="W14" s="54">
        <f t="shared" si="8"/>
        <v>181.66480500000003</v>
      </c>
      <c r="X14" s="33">
        <v>2321.59</v>
      </c>
      <c r="Y14" s="66">
        <v>193.46</v>
      </c>
      <c r="Z14" s="25">
        <f t="shared" si="9"/>
        <v>179.91780000000003</v>
      </c>
      <c r="AA14" s="33">
        <v>2519</v>
      </c>
      <c r="AB14" s="66">
        <v>209.92</v>
      </c>
      <c r="AC14" s="25">
        <f t="shared" si="10"/>
        <v>199.42399999999998</v>
      </c>
    </row>
    <row r="15" spans="1:29" x14ac:dyDescent="0.25">
      <c r="A15" s="11">
        <v>76</v>
      </c>
      <c r="B15" s="38">
        <f>219.94-2</f>
        <v>217.94</v>
      </c>
      <c r="C15" s="44">
        <f>249.42-2</f>
        <v>247.42</v>
      </c>
      <c r="D15" s="38">
        <f>194-2</f>
        <v>192</v>
      </c>
      <c r="E15" s="44">
        <f>220-2</f>
        <v>218</v>
      </c>
      <c r="F15" s="11">
        <v>76</v>
      </c>
      <c r="G15" s="19">
        <f t="shared" si="2"/>
        <v>2248.08</v>
      </c>
      <c r="H15" s="66">
        <v>187.34</v>
      </c>
      <c r="I15" s="25">
        <f t="shared" si="11"/>
        <v>177.97299999999998</v>
      </c>
      <c r="J15" s="19">
        <v>2255.9499999999998</v>
      </c>
      <c r="K15" s="66">
        <v>187.92</v>
      </c>
      <c r="L15" s="25">
        <f t="shared" si="4"/>
        <v>174.76560000000001</v>
      </c>
      <c r="M15" s="59">
        <v>76</v>
      </c>
      <c r="N15" s="19">
        <v>2436</v>
      </c>
      <c r="O15" s="66">
        <f t="shared" si="12"/>
        <v>203</v>
      </c>
      <c r="P15" s="25">
        <f t="shared" si="6"/>
        <v>188.79000000000002</v>
      </c>
      <c r="Q15" s="10">
        <f t="shared" si="0"/>
        <v>2442.84</v>
      </c>
      <c r="R15" s="66">
        <v>203.57</v>
      </c>
      <c r="S15" s="25">
        <f t="shared" si="7"/>
        <v>189.3201</v>
      </c>
      <c r="T15" s="59">
        <v>76</v>
      </c>
      <c r="U15" s="19">
        <v>2428</v>
      </c>
      <c r="V15" s="66">
        <f t="shared" si="1"/>
        <v>202.25239999999999</v>
      </c>
      <c r="W15" s="25">
        <f t="shared" si="8"/>
        <v>188.09473199999999</v>
      </c>
      <c r="X15" s="33">
        <v>2424.2399999999998</v>
      </c>
      <c r="Y15" s="66">
        <v>202.01</v>
      </c>
      <c r="Z15" s="25">
        <f t="shared" si="9"/>
        <v>187.86930000000001</v>
      </c>
      <c r="AA15" s="33">
        <v>2595</v>
      </c>
      <c r="AB15" s="66">
        <v>216.25</v>
      </c>
      <c r="AC15" s="25">
        <f t="shared" si="10"/>
        <v>205.4375</v>
      </c>
    </row>
    <row r="16" spans="1:29" x14ac:dyDescent="0.25">
      <c r="A16" s="11">
        <v>77</v>
      </c>
      <c r="B16" s="38">
        <f>226.75-2</f>
        <v>224.75</v>
      </c>
      <c r="C16" s="47" t="s">
        <v>6</v>
      </c>
      <c r="D16" s="38">
        <f>200-2</f>
        <v>198</v>
      </c>
      <c r="E16" s="47" t="s">
        <v>6</v>
      </c>
      <c r="F16" s="11">
        <v>77</v>
      </c>
      <c r="G16" s="19">
        <f t="shared" si="2"/>
        <v>2337.96</v>
      </c>
      <c r="H16" s="66">
        <v>194.83</v>
      </c>
      <c r="I16" s="25">
        <f t="shared" si="11"/>
        <v>185.08850000000001</v>
      </c>
      <c r="J16" s="19">
        <v>2330.4</v>
      </c>
      <c r="K16" s="66">
        <v>194.12</v>
      </c>
      <c r="L16" s="25">
        <f t="shared" si="4"/>
        <v>180.53160000000003</v>
      </c>
      <c r="M16" s="59">
        <v>77</v>
      </c>
      <c r="N16" s="19">
        <v>2517</v>
      </c>
      <c r="O16" s="66">
        <f t="shared" si="12"/>
        <v>209.75</v>
      </c>
      <c r="P16" s="25">
        <f t="shared" si="6"/>
        <v>195.06750000000002</v>
      </c>
      <c r="Q16" s="10">
        <f t="shared" si="0"/>
        <v>2535.2400000000002</v>
      </c>
      <c r="R16" s="66">
        <v>211.27</v>
      </c>
      <c r="S16" s="25">
        <f t="shared" si="7"/>
        <v>196.48110000000003</v>
      </c>
      <c r="T16" s="59">
        <v>77</v>
      </c>
      <c r="U16" s="19">
        <v>2510</v>
      </c>
      <c r="V16" s="66">
        <f t="shared" si="1"/>
        <v>209.083</v>
      </c>
      <c r="W16" s="25">
        <f t="shared" si="8"/>
        <v>194.44719000000001</v>
      </c>
      <c r="X16" s="33">
        <v>2545.4499999999998</v>
      </c>
      <c r="Y16" s="66">
        <v>212.11</v>
      </c>
      <c r="Z16" s="25">
        <f t="shared" si="9"/>
        <v>197.26230000000001</v>
      </c>
      <c r="AA16" s="33">
        <v>2673</v>
      </c>
      <c r="AB16" s="66">
        <v>222.75</v>
      </c>
      <c r="AC16" s="25">
        <f t="shared" si="10"/>
        <v>211.61249999999998</v>
      </c>
    </row>
    <row r="17" spans="1:29" x14ac:dyDescent="0.25">
      <c r="A17" s="11">
        <v>78</v>
      </c>
      <c r="B17" s="38">
        <f>226.75-2</f>
        <v>224.75</v>
      </c>
      <c r="C17" s="44"/>
      <c r="D17" s="38">
        <f>200-2</f>
        <v>198</v>
      </c>
      <c r="E17" s="44"/>
      <c r="F17" s="11">
        <v>78</v>
      </c>
      <c r="G17" s="19">
        <f t="shared" si="2"/>
        <v>2431.44</v>
      </c>
      <c r="H17" s="66">
        <v>202.62</v>
      </c>
      <c r="I17" s="25">
        <f t="shared" si="11"/>
        <v>192.489</v>
      </c>
      <c r="J17" s="19">
        <v>2407.3000000000002</v>
      </c>
      <c r="K17" s="66">
        <v>200.53</v>
      </c>
      <c r="L17" s="25">
        <f t="shared" si="4"/>
        <v>186.49290000000002</v>
      </c>
      <c r="M17" s="59">
        <v>78</v>
      </c>
      <c r="N17" s="19">
        <v>2597</v>
      </c>
      <c r="O17" s="66">
        <f t="shared" si="12"/>
        <v>216.41666666666666</v>
      </c>
      <c r="P17" s="25">
        <f t="shared" si="6"/>
        <v>201.26750000000001</v>
      </c>
      <c r="Q17" s="10">
        <f t="shared" si="0"/>
        <v>2630.2799999999997</v>
      </c>
      <c r="R17" s="66">
        <v>219.19</v>
      </c>
      <c r="S17" s="25">
        <f t="shared" si="7"/>
        <v>203.8467</v>
      </c>
      <c r="T17" s="59">
        <v>78</v>
      </c>
      <c r="U17" s="19">
        <v>2592</v>
      </c>
      <c r="V17" s="66">
        <f t="shared" si="1"/>
        <v>215.9136</v>
      </c>
      <c r="W17" s="25">
        <f t="shared" si="8"/>
        <v>200.79964800000002</v>
      </c>
      <c r="X17" s="33">
        <v>2660.11</v>
      </c>
      <c r="Y17" s="66">
        <v>221.67</v>
      </c>
      <c r="Z17" s="25">
        <f t="shared" si="9"/>
        <v>206.15309999999999</v>
      </c>
      <c r="AA17" s="33">
        <v>2753</v>
      </c>
      <c r="AB17" s="66">
        <v>229.42</v>
      </c>
      <c r="AC17" s="25">
        <f t="shared" si="10"/>
        <v>217.94899999999998</v>
      </c>
    </row>
    <row r="18" spans="1:29" x14ac:dyDescent="0.25">
      <c r="A18" s="11">
        <v>79</v>
      </c>
      <c r="B18" s="41" t="s">
        <v>6</v>
      </c>
      <c r="C18" s="45"/>
      <c r="D18" s="41" t="s">
        <v>6</v>
      </c>
      <c r="E18" s="45"/>
      <c r="F18" s="11">
        <v>79</v>
      </c>
      <c r="G18" s="29">
        <f t="shared" si="2"/>
        <v>2528.7599999999998</v>
      </c>
      <c r="H18" s="67">
        <v>210.73</v>
      </c>
      <c r="I18" s="56">
        <f t="shared" si="11"/>
        <v>200.19349999999997</v>
      </c>
      <c r="J18" s="20">
        <v>2486.7399999999998</v>
      </c>
      <c r="K18" s="67">
        <v>207.15</v>
      </c>
      <c r="L18" s="25">
        <f t="shared" si="4"/>
        <v>192.64950000000002</v>
      </c>
      <c r="M18" s="59">
        <v>79</v>
      </c>
      <c r="N18" s="20">
        <v>2678</v>
      </c>
      <c r="O18" s="67">
        <f t="shared" si="12"/>
        <v>223.16666666666666</v>
      </c>
      <c r="P18" s="25">
        <f t="shared" si="6"/>
        <v>207.54500000000002</v>
      </c>
      <c r="Q18" s="12">
        <f t="shared" si="0"/>
        <v>2727.7200000000003</v>
      </c>
      <c r="R18" s="67">
        <v>227.31</v>
      </c>
      <c r="S18" s="30">
        <f t="shared" si="7"/>
        <v>211.39830000000001</v>
      </c>
      <c r="T18" s="59">
        <v>79</v>
      </c>
      <c r="U18" s="20">
        <v>2676</v>
      </c>
      <c r="V18" s="67">
        <f t="shared" si="1"/>
        <v>222.91079999999999</v>
      </c>
      <c r="W18" s="25">
        <f t="shared" si="8"/>
        <v>207.30704400000002</v>
      </c>
      <c r="X18" s="36">
        <v>2779.14</v>
      </c>
      <c r="Y18" s="67">
        <v>231.59</v>
      </c>
      <c r="Z18" s="56">
        <f t="shared" si="9"/>
        <v>215.37870000000001</v>
      </c>
      <c r="AA18" s="36">
        <v>2836</v>
      </c>
      <c r="AB18" s="67">
        <v>236.33</v>
      </c>
      <c r="AC18" s="30">
        <f t="shared" si="10"/>
        <v>224.51349999999999</v>
      </c>
    </row>
    <row r="19" spans="1:29" x14ac:dyDescent="0.25">
      <c r="A19" s="9">
        <v>80</v>
      </c>
      <c r="B19" s="38"/>
      <c r="C19" s="48"/>
      <c r="D19" s="38"/>
      <c r="E19" s="48"/>
      <c r="F19" s="9">
        <v>80</v>
      </c>
      <c r="G19" s="19">
        <f t="shared" si="2"/>
        <v>2629.92</v>
      </c>
      <c r="H19" s="66">
        <v>219.16</v>
      </c>
      <c r="I19" s="25">
        <f t="shared" si="11"/>
        <v>208.202</v>
      </c>
      <c r="J19" s="19">
        <v>2568.81</v>
      </c>
      <c r="K19" s="66">
        <v>213.98</v>
      </c>
      <c r="L19" s="54">
        <f t="shared" si="4"/>
        <v>199.00139999999999</v>
      </c>
      <c r="M19" s="58">
        <v>80</v>
      </c>
      <c r="N19" s="19">
        <v>2762</v>
      </c>
      <c r="O19" s="66">
        <f t="shared" si="12"/>
        <v>230.16666666666666</v>
      </c>
      <c r="P19" s="54">
        <f t="shared" si="6"/>
        <v>214.05500000000001</v>
      </c>
      <c r="Q19" s="10">
        <f t="shared" si="0"/>
        <v>2827.92</v>
      </c>
      <c r="R19" s="66">
        <v>235.66</v>
      </c>
      <c r="S19" s="25">
        <f t="shared" si="7"/>
        <v>219.16380000000001</v>
      </c>
      <c r="T19" s="58">
        <v>80</v>
      </c>
      <c r="U19" s="19">
        <v>2760</v>
      </c>
      <c r="V19" s="66">
        <f t="shared" si="1"/>
        <v>229.90799999999999</v>
      </c>
      <c r="W19" s="54">
        <f t="shared" si="8"/>
        <v>213.81443999999999</v>
      </c>
      <c r="X19" s="33">
        <v>2904.72</v>
      </c>
      <c r="Y19" s="66">
        <v>242.05</v>
      </c>
      <c r="Z19" s="25">
        <f t="shared" si="9"/>
        <v>225.10650000000001</v>
      </c>
      <c r="AA19" s="33">
        <v>2921</v>
      </c>
      <c r="AB19" s="66">
        <v>243.42</v>
      </c>
      <c r="AC19" s="25">
        <f t="shared" si="10"/>
        <v>231.24899999999997</v>
      </c>
    </row>
    <row r="20" spans="1:29" x14ac:dyDescent="0.25">
      <c r="A20" s="11">
        <v>81</v>
      </c>
      <c r="B20" s="89" t="s">
        <v>17</v>
      </c>
      <c r="C20" s="48" t="s">
        <v>18</v>
      </c>
      <c r="D20" s="89" t="s">
        <v>17</v>
      </c>
      <c r="E20" s="48" t="s">
        <v>18</v>
      </c>
      <c r="F20" s="11">
        <v>81</v>
      </c>
      <c r="G20" s="19">
        <f t="shared" si="2"/>
        <v>2735.04</v>
      </c>
      <c r="H20" s="66">
        <v>227.92</v>
      </c>
      <c r="I20" s="25">
        <f t="shared" si="11"/>
        <v>216.52399999999997</v>
      </c>
      <c r="J20" s="19">
        <v>2653.58</v>
      </c>
      <c r="K20" s="66">
        <v>221.04</v>
      </c>
      <c r="L20" s="25">
        <f t="shared" si="4"/>
        <v>205.56720000000001</v>
      </c>
      <c r="M20" s="59">
        <v>81</v>
      </c>
      <c r="N20" s="19">
        <v>2844</v>
      </c>
      <c r="O20" s="66">
        <f t="shared" si="12"/>
        <v>237</v>
      </c>
      <c r="P20" s="25">
        <f t="shared" si="6"/>
        <v>220.41000000000003</v>
      </c>
      <c r="Q20" s="10">
        <f t="shared" si="0"/>
        <v>2930.2799999999997</v>
      </c>
      <c r="R20" s="66">
        <v>244.19</v>
      </c>
      <c r="S20" s="25">
        <f t="shared" si="7"/>
        <v>227.0967</v>
      </c>
      <c r="T20" s="59">
        <v>81</v>
      </c>
      <c r="U20" s="19">
        <v>2847</v>
      </c>
      <c r="V20" s="66">
        <f t="shared" si="1"/>
        <v>237.1551</v>
      </c>
      <c r="W20" s="25">
        <f t="shared" si="8"/>
        <v>220.55424300000001</v>
      </c>
      <c r="X20" s="33">
        <v>3006.28</v>
      </c>
      <c r="Y20" s="66">
        <v>250.51</v>
      </c>
      <c r="Z20" s="25">
        <f t="shared" si="9"/>
        <v>232.9743</v>
      </c>
      <c r="AA20" s="33">
        <v>3005</v>
      </c>
      <c r="AB20" s="66">
        <v>250.42</v>
      </c>
      <c r="AC20" s="25">
        <f t="shared" si="10"/>
        <v>237.89899999999997</v>
      </c>
    </row>
    <row r="21" spans="1:29" x14ac:dyDescent="0.25">
      <c r="A21" s="11">
        <v>82</v>
      </c>
      <c r="B21" s="38" t="s">
        <v>16</v>
      </c>
      <c r="C21" s="44" t="s">
        <v>16</v>
      </c>
      <c r="D21" s="38" t="s">
        <v>16</v>
      </c>
      <c r="E21" s="44" t="s">
        <v>16</v>
      </c>
      <c r="F21" s="11">
        <v>82</v>
      </c>
      <c r="G21" s="19">
        <f t="shared" si="2"/>
        <v>2844.48</v>
      </c>
      <c r="H21" s="66">
        <v>237.04</v>
      </c>
      <c r="I21" s="25">
        <f t="shared" si="11"/>
        <v>225.18799999999999</v>
      </c>
      <c r="J21" s="19">
        <v>2741.15</v>
      </c>
      <c r="K21" s="66">
        <v>228.34</v>
      </c>
      <c r="L21" s="25">
        <f t="shared" si="4"/>
        <v>212.3562</v>
      </c>
      <c r="M21" s="59">
        <v>82</v>
      </c>
      <c r="N21" s="19">
        <v>2929</v>
      </c>
      <c r="O21" s="66">
        <f t="shared" si="12"/>
        <v>244.08333333333334</v>
      </c>
      <c r="P21" s="25">
        <f t="shared" si="6"/>
        <v>226.99750000000003</v>
      </c>
      <c r="Q21" s="10">
        <f t="shared" si="0"/>
        <v>3035.3999999999996</v>
      </c>
      <c r="R21" s="66">
        <v>252.95</v>
      </c>
      <c r="S21" s="25">
        <f t="shared" si="7"/>
        <v>235.24350000000001</v>
      </c>
      <c r="T21" s="59">
        <v>82</v>
      </c>
      <c r="U21" s="19">
        <v>2936</v>
      </c>
      <c r="V21" s="66">
        <f t="shared" si="1"/>
        <v>244.56880000000001</v>
      </c>
      <c r="W21" s="25">
        <f t="shared" si="8"/>
        <v>227.44898400000002</v>
      </c>
      <c r="X21" s="33">
        <v>3095.82</v>
      </c>
      <c r="Y21" s="66">
        <v>257.97000000000003</v>
      </c>
      <c r="Z21" s="25">
        <f t="shared" si="9"/>
        <v>239.91210000000004</v>
      </c>
      <c r="AA21" s="33">
        <v>3092</v>
      </c>
      <c r="AB21" s="66">
        <v>257.67</v>
      </c>
      <c r="AC21" s="25">
        <f t="shared" si="10"/>
        <v>244.78649999999999</v>
      </c>
    </row>
    <row r="22" spans="1:29" x14ac:dyDescent="0.25">
      <c r="A22" s="11">
        <v>83</v>
      </c>
      <c r="B22" s="38" t="s">
        <v>7</v>
      </c>
      <c r="C22" s="47" t="s">
        <v>7</v>
      </c>
      <c r="D22" s="38" t="s">
        <v>7</v>
      </c>
      <c r="E22" s="47" t="s">
        <v>7</v>
      </c>
      <c r="F22" s="11">
        <v>83</v>
      </c>
      <c r="G22" s="19">
        <f t="shared" si="2"/>
        <v>2958.2400000000002</v>
      </c>
      <c r="H22" s="66">
        <v>246.52</v>
      </c>
      <c r="I22" s="25">
        <f t="shared" si="11"/>
        <v>234.19399999999999</v>
      </c>
      <c r="J22" s="19">
        <v>2831.6</v>
      </c>
      <c r="K22" s="66">
        <v>235.87</v>
      </c>
      <c r="L22" s="25">
        <f t="shared" si="4"/>
        <v>219.35910000000001</v>
      </c>
      <c r="M22" s="59">
        <v>83</v>
      </c>
      <c r="N22" s="19">
        <v>3012</v>
      </c>
      <c r="O22" s="66">
        <f t="shared" si="12"/>
        <v>251</v>
      </c>
      <c r="P22" s="25">
        <f t="shared" si="6"/>
        <v>233.43</v>
      </c>
      <c r="Q22" s="10">
        <f t="shared" si="0"/>
        <v>3143.3999999999996</v>
      </c>
      <c r="R22" s="66">
        <v>261.95</v>
      </c>
      <c r="S22" s="25">
        <f t="shared" si="7"/>
        <v>243.61350000000002</v>
      </c>
      <c r="T22" s="59">
        <v>83</v>
      </c>
      <c r="U22" s="19">
        <v>3027</v>
      </c>
      <c r="V22" s="66">
        <f t="shared" si="1"/>
        <v>252.1491</v>
      </c>
      <c r="W22" s="25">
        <f t="shared" si="8"/>
        <v>234.49866300000002</v>
      </c>
      <c r="X22" s="33">
        <v>3173.35</v>
      </c>
      <c r="Y22" s="66">
        <v>264.44</v>
      </c>
      <c r="Z22" s="25">
        <f t="shared" si="9"/>
        <v>245.92920000000001</v>
      </c>
      <c r="AA22" s="33">
        <v>3183</v>
      </c>
      <c r="AB22" s="66">
        <v>265.25</v>
      </c>
      <c r="AC22" s="25">
        <f t="shared" si="10"/>
        <v>251.98749999999998</v>
      </c>
    </row>
    <row r="23" spans="1:29" x14ac:dyDescent="0.25">
      <c r="A23" s="11">
        <v>84</v>
      </c>
      <c r="B23" s="41">
        <f>340.12-2</f>
        <v>338.12</v>
      </c>
      <c r="C23" s="45">
        <f>340.12-2</f>
        <v>338.12</v>
      </c>
      <c r="D23" s="41">
        <f>300-2</f>
        <v>298</v>
      </c>
      <c r="E23" s="45">
        <f>300-2</f>
        <v>298</v>
      </c>
      <c r="F23" s="11">
        <v>84</v>
      </c>
      <c r="G23" s="29">
        <f t="shared" si="2"/>
        <v>3076.56</v>
      </c>
      <c r="H23" s="66">
        <v>256.38</v>
      </c>
      <c r="I23" s="56">
        <f t="shared" si="11"/>
        <v>243.56099999999998</v>
      </c>
      <c r="J23" s="20">
        <v>2925.05</v>
      </c>
      <c r="K23" s="66">
        <v>243.66</v>
      </c>
      <c r="L23" s="25">
        <f t="shared" si="4"/>
        <v>226.60380000000001</v>
      </c>
      <c r="M23" s="59">
        <v>84</v>
      </c>
      <c r="N23" s="20">
        <v>3098</v>
      </c>
      <c r="O23" s="66">
        <f t="shared" si="12"/>
        <v>258.16666666666669</v>
      </c>
      <c r="P23" s="25">
        <f t="shared" si="6"/>
        <v>240.09500000000003</v>
      </c>
      <c r="Q23" s="12">
        <f t="shared" si="0"/>
        <v>3254.2799999999997</v>
      </c>
      <c r="R23" s="67">
        <v>271.19</v>
      </c>
      <c r="S23" s="30">
        <f t="shared" si="7"/>
        <v>252.20670000000001</v>
      </c>
      <c r="T23" s="59">
        <v>84</v>
      </c>
      <c r="U23" s="20">
        <v>3119</v>
      </c>
      <c r="V23" s="67">
        <f t="shared" si="1"/>
        <v>259.81270000000001</v>
      </c>
      <c r="W23" s="25">
        <f t="shared" si="8"/>
        <v>241.62581100000003</v>
      </c>
      <c r="X23" s="36">
        <v>3236.69</v>
      </c>
      <c r="Y23" s="67">
        <v>269.70999999999998</v>
      </c>
      <c r="Z23" s="56">
        <f t="shared" si="9"/>
        <v>250.83029999999999</v>
      </c>
      <c r="AA23" s="36">
        <v>3276</v>
      </c>
      <c r="AB23" s="67">
        <v>273</v>
      </c>
      <c r="AC23" s="30">
        <f t="shared" si="10"/>
        <v>259.34999999999997</v>
      </c>
    </row>
    <row r="24" spans="1:29" x14ac:dyDescent="0.25">
      <c r="A24" s="9">
        <v>85</v>
      </c>
      <c r="B24" s="38" t="s">
        <v>6</v>
      </c>
      <c r="C24" s="44" t="s">
        <v>6</v>
      </c>
      <c r="D24" s="38" t="s">
        <v>6</v>
      </c>
      <c r="E24" s="44" t="s">
        <v>6</v>
      </c>
      <c r="F24" s="9">
        <v>85</v>
      </c>
      <c r="G24" s="19">
        <f t="shared" si="2"/>
        <v>3199.68</v>
      </c>
      <c r="H24" s="106">
        <v>266.64</v>
      </c>
      <c r="I24" s="25">
        <f t="shared" si="11"/>
        <v>253.30799999999996</v>
      </c>
      <c r="J24" s="19">
        <v>3021.58</v>
      </c>
      <c r="K24" s="106">
        <v>251.7</v>
      </c>
      <c r="L24" s="54">
        <f t="shared" si="4"/>
        <v>234.08099999999999</v>
      </c>
      <c r="M24" s="58">
        <v>85</v>
      </c>
      <c r="N24" s="19">
        <v>3181</v>
      </c>
      <c r="O24" s="106">
        <f t="shared" si="12"/>
        <v>265.08333333333331</v>
      </c>
      <c r="P24" s="54">
        <f t="shared" si="6"/>
        <v>246.5275</v>
      </c>
      <c r="Q24" s="10">
        <f t="shared" si="0"/>
        <v>3369.7200000000003</v>
      </c>
      <c r="R24" s="66">
        <v>280.81</v>
      </c>
      <c r="S24" s="25">
        <f t="shared" si="7"/>
        <v>261.1533</v>
      </c>
      <c r="T24" s="58">
        <v>85</v>
      </c>
      <c r="U24" s="19">
        <v>3229</v>
      </c>
      <c r="V24" s="66">
        <f t="shared" si="1"/>
        <v>268.97570000000002</v>
      </c>
      <c r="W24" s="54">
        <f t="shared" si="8"/>
        <v>250.14740100000003</v>
      </c>
      <c r="X24" s="33">
        <v>3269.45</v>
      </c>
      <c r="Y24" s="66">
        <v>272.44</v>
      </c>
      <c r="Z24" s="25">
        <f t="shared" si="9"/>
        <v>253.36920000000001</v>
      </c>
      <c r="AA24" s="33">
        <v>3367</v>
      </c>
      <c r="AB24" s="66">
        <v>280.58</v>
      </c>
      <c r="AC24" s="25">
        <f t="shared" si="10"/>
        <v>266.55099999999999</v>
      </c>
    </row>
    <row r="25" spans="1:29" x14ac:dyDescent="0.25">
      <c r="A25" s="11">
        <v>86</v>
      </c>
      <c r="B25" s="38"/>
      <c r="C25" s="44"/>
      <c r="D25" s="38"/>
      <c r="E25" s="44"/>
      <c r="F25" s="11">
        <v>86</v>
      </c>
      <c r="G25" s="19">
        <f t="shared" si="2"/>
        <v>3327.6000000000004</v>
      </c>
      <c r="H25" s="66">
        <v>277.3</v>
      </c>
      <c r="I25" s="25">
        <f t="shared" si="11"/>
        <v>263.435</v>
      </c>
      <c r="J25" s="19">
        <v>3121.28</v>
      </c>
      <c r="K25" s="66">
        <v>260</v>
      </c>
      <c r="L25" s="25">
        <f t="shared" si="4"/>
        <v>241.8</v>
      </c>
      <c r="M25" s="59">
        <v>86</v>
      </c>
      <c r="N25" s="19">
        <v>3259</v>
      </c>
      <c r="O25" s="66">
        <f t="shared" si="12"/>
        <v>271.58333333333331</v>
      </c>
      <c r="P25" s="25">
        <f t="shared" si="6"/>
        <v>252.57249999999999</v>
      </c>
      <c r="Q25" s="10">
        <f t="shared" si="0"/>
        <v>3472.92</v>
      </c>
      <c r="R25" s="66">
        <v>289.41000000000003</v>
      </c>
      <c r="S25" s="25">
        <f t="shared" si="7"/>
        <v>269.15130000000005</v>
      </c>
      <c r="T25" s="59">
        <v>86</v>
      </c>
      <c r="U25" s="19">
        <v>3321</v>
      </c>
      <c r="V25" s="66">
        <f t="shared" si="1"/>
        <v>276.63929999999999</v>
      </c>
      <c r="W25" s="25">
        <f t="shared" si="8"/>
        <v>257.27454899999998</v>
      </c>
      <c r="X25" s="33">
        <v>3292.38</v>
      </c>
      <c r="Y25" s="66">
        <v>274.35000000000002</v>
      </c>
      <c r="Z25" s="25">
        <f t="shared" si="9"/>
        <v>255.14550000000003</v>
      </c>
      <c r="AA25" s="33">
        <v>3458</v>
      </c>
      <c r="AB25" s="66">
        <v>288.17</v>
      </c>
      <c r="AC25" s="25">
        <f t="shared" si="10"/>
        <v>273.76150000000001</v>
      </c>
    </row>
    <row r="26" spans="1:29" x14ac:dyDescent="0.25">
      <c r="A26" s="11">
        <v>87</v>
      </c>
      <c r="B26" s="38"/>
      <c r="C26" s="44"/>
      <c r="D26" s="38"/>
      <c r="E26" s="44"/>
      <c r="F26" s="11">
        <v>87</v>
      </c>
      <c r="G26" s="19">
        <f t="shared" si="2"/>
        <v>3460.7999999999997</v>
      </c>
      <c r="H26" s="66">
        <v>288.39999999999998</v>
      </c>
      <c r="I26" s="25">
        <f t="shared" si="11"/>
        <v>273.97999999999996</v>
      </c>
      <c r="J26" s="19">
        <v>3224.29</v>
      </c>
      <c r="K26" s="66">
        <v>268.58</v>
      </c>
      <c r="L26" s="25">
        <f t="shared" si="4"/>
        <v>249.77940000000001</v>
      </c>
      <c r="M26" s="59">
        <v>87</v>
      </c>
      <c r="N26" s="19">
        <v>3334</v>
      </c>
      <c r="O26" s="66">
        <f t="shared" si="12"/>
        <v>277.83333333333331</v>
      </c>
      <c r="P26" s="25">
        <f t="shared" si="6"/>
        <v>258.38499999999999</v>
      </c>
      <c r="Q26" s="10">
        <f t="shared" si="0"/>
        <v>3578.76</v>
      </c>
      <c r="R26" s="66">
        <v>298.23</v>
      </c>
      <c r="S26" s="25">
        <f t="shared" si="7"/>
        <v>277.35390000000001</v>
      </c>
      <c r="T26" s="59">
        <v>87</v>
      </c>
      <c r="U26" s="19">
        <v>3414</v>
      </c>
      <c r="V26" s="66">
        <f t="shared" si="1"/>
        <v>284.38619999999997</v>
      </c>
      <c r="W26" s="25">
        <f t="shared" si="8"/>
        <v>264.47916599999996</v>
      </c>
      <c r="X26" s="33">
        <v>3305.48</v>
      </c>
      <c r="Y26" s="66">
        <v>275.45</v>
      </c>
      <c r="Z26" s="25">
        <f t="shared" si="9"/>
        <v>256.16849999999999</v>
      </c>
      <c r="AA26" s="33">
        <v>3548</v>
      </c>
      <c r="AB26" s="66">
        <v>295.67</v>
      </c>
      <c r="AC26" s="25">
        <f t="shared" si="10"/>
        <v>280.88650000000001</v>
      </c>
    </row>
    <row r="27" spans="1:29" x14ac:dyDescent="0.25">
      <c r="A27" s="11">
        <v>88</v>
      </c>
      <c r="B27" s="38"/>
      <c r="C27" s="44"/>
      <c r="D27" s="38"/>
      <c r="E27" s="44"/>
      <c r="F27" s="11">
        <v>88</v>
      </c>
      <c r="G27" s="19">
        <f t="shared" si="2"/>
        <v>3599.16</v>
      </c>
      <c r="H27" s="66">
        <v>299.93</v>
      </c>
      <c r="I27" s="25">
        <f t="shared" si="11"/>
        <v>284.93349999999998</v>
      </c>
      <c r="J27" s="19">
        <v>3330.69</v>
      </c>
      <c r="K27" s="66">
        <v>277.45</v>
      </c>
      <c r="L27" s="25">
        <f t="shared" si="4"/>
        <v>258.02850000000001</v>
      </c>
      <c r="M27" s="59">
        <v>88</v>
      </c>
      <c r="N27" s="19">
        <v>3405</v>
      </c>
      <c r="O27" s="66">
        <f t="shared" si="12"/>
        <v>283.75</v>
      </c>
      <c r="P27" s="25">
        <f t="shared" si="6"/>
        <v>263.88749999999999</v>
      </c>
      <c r="Q27" s="10">
        <f t="shared" si="0"/>
        <v>3687.24</v>
      </c>
      <c r="R27" s="66">
        <v>307.27</v>
      </c>
      <c r="S27" s="25">
        <f t="shared" si="7"/>
        <v>285.7611</v>
      </c>
      <c r="T27" s="59">
        <v>88</v>
      </c>
      <c r="U27" s="19">
        <v>3511</v>
      </c>
      <c r="V27" s="66">
        <f t="shared" si="1"/>
        <v>292.46629999999999</v>
      </c>
      <c r="W27" s="25">
        <f t="shared" si="8"/>
        <v>271.99365899999998</v>
      </c>
      <c r="X27" s="33">
        <v>3318.59</v>
      </c>
      <c r="Y27" s="66">
        <v>276.54000000000002</v>
      </c>
      <c r="Z27" s="25">
        <f t="shared" si="9"/>
        <v>257.18220000000002</v>
      </c>
      <c r="AA27" s="33">
        <v>3636</v>
      </c>
      <c r="AB27" s="66">
        <v>303</v>
      </c>
      <c r="AC27" s="25">
        <f t="shared" si="10"/>
        <v>287.84999999999997</v>
      </c>
    </row>
    <row r="28" spans="1:29" x14ac:dyDescent="0.25">
      <c r="A28" s="11">
        <v>89</v>
      </c>
      <c r="B28" s="41"/>
      <c r="C28" s="45"/>
      <c r="D28" s="41"/>
      <c r="E28" s="45"/>
      <c r="F28" s="11">
        <v>89</v>
      </c>
      <c r="G28" s="29">
        <f t="shared" si="2"/>
        <v>3707.16</v>
      </c>
      <c r="H28" s="66">
        <v>308.93</v>
      </c>
      <c r="I28" s="56">
        <f t="shared" si="11"/>
        <v>293.48349999999999</v>
      </c>
      <c r="J28" s="20">
        <v>3440.6</v>
      </c>
      <c r="K28" s="66">
        <v>286.60000000000002</v>
      </c>
      <c r="L28" s="56">
        <f t="shared" si="4"/>
        <v>266.53800000000001</v>
      </c>
      <c r="M28" s="59">
        <v>89</v>
      </c>
      <c r="N28" s="20">
        <v>3473</v>
      </c>
      <c r="O28" s="66">
        <f t="shared" si="12"/>
        <v>289.41666666666669</v>
      </c>
      <c r="P28" s="56">
        <f t="shared" si="6"/>
        <v>269.15750000000003</v>
      </c>
      <c r="Q28" s="12">
        <f t="shared" si="0"/>
        <v>3798.6000000000004</v>
      </c>
      <c r="R28" s="67">
        <v>316.55</v>
      </c>
      <c r="S28" s="25">
        <f t="shared" si="7"/>
        <v>294.39150000000001</v>
      </c>
      <c r="T28" s="59">
        <v>89</v>
      </c>
      <c r="U28" s="20">
        <v>3608</v>
      </c>
      <c r="V28" s="67">
        <f t="shared" si="1"/>
        <v>300.54640000000001</v>
      </c>
      <c r="W28" s="56">
        <f t="shared" si="8"/>
        <v>279.508152</v>
      </c>
      <c r="X28" s="36">
        <v>3331.69</v>
      </c>
      <c r="Y28" s="67">
        <v>277.63</v>
      </c>
      <c r="Z28" s="56">
        <f t="shared" si="9"/>
        <v>258.19589999999999</v>
      </c>
      <c r="AA28" s="36">
        <v>3723</v>
      </c>
      <c r="AB28" s="67">
        <v>310.25</v>
      </c>
      <c r="AC28" s="30">
        <f t="shared" si="10"/>
        <v>294.73750000000001</v>
      </c>
    </row>
    <row r="29" spans="1:29" x14ac:dyDescent="0.25">
      <c r="A29" s="9">
        <v>90</v>
      </c>
      <c r="B29" s="38"/>
      <c r="C29" s="44"/>
      <c r="D29" s="38"/>
      <c r="E29" s="44"/>
      <c r="F29" s="9">
        <v>90</v>
      </c>
      <c r="G29" s="19">
        <f t="shared" si="2"/>
        <v>3818.3999999999996</v>
      </c>
      <c r="H29" s="106">
        <v>318.2</v>
      </c>
      <c r="I29" s="25">
        <f t="shared" si="11"/>
        <v>302.28999999999996</v>
      </c>
      <c r="J29" s="19">
        <v>3554.14</v>
      </c>
      <c r="K29" s="106">
        <v>296.06</v>
      </c>
      <c r="L29" s="25">
        <f t="shared" si="4"/>
        <v>275.33580000000001</v>
      </c>
      <c r="M29" s="58">
        <v>90</v>
      </c>
      <c r="N29" s="19">
        <v>3543</v>
      </c>
      <c r="O29" s="106">
        <f t="shared" si="12"/>
        <v>295.25</v>
      </c>
      <c r="P29" s="25">
        <f t="shared" si="6"/>
        <v>274.58250000000004</v>
      </c>
      <c r="Q29" s="10">
        <f t="shared" si="0"/>
        <v>3912.84</v>
      </c>
      <c r="R29" s="66">
        <v>326.07</v>
      </c>
      <c r="S29" s="24">
        <f t="shared" si="7"/>
        <v>303.24510000000004</v>
      </c>
      <c r="T29" s="58">
        <v>90</v>
      </c>
      <c r="U29" s="19">
        <v>3708</v>
      </c>
      <c r="V29" s="66">
        <f t="shared" si="1"/>
        <v>308.87639999999999</v>
      </c>
      <c r="W29" s="25">
        <f t="shared" si="8"/>
        <v>287.25505199999998</v>
      </c>
      <c r="X29" s="33">
        <v>3338.24</v>
      </c>
      <c r="Y29" s="66">
        <v>278.18</v>
      </c>
      <c r="Z29" s="25">
        <f t="shared" si="9"/>
        <v>258.70740000000001</v>
      </c>
      <c r="AA29" s="33">
        <v>3809</v>
      </c>
      <c r="AB29" s="66">
        <v>317.42</v>
      </c>
      <c r="AC29" s="25">
        <f t="shared" si="10"/>
        <v>301.54899999999998</v>
      </c>
    </row>
    <row r="30" spans="1:29" x14ac:dyDescent="0.25">
      <c r="A30" s="11">
        <v>91</v>
      </c>
      <c r="B30" s="38"/>
      <c r="C30" s="44"/>
      <c r="D30" s="38"/>
      <c r="E30" s="44"/>
      <c r="F30" s="11">
        <v>91</v>
      </c>
      <c r="G30" s="19">
        <f t="shared" si="2"/>
        <v>3932.88</v>
      </c>
      <c r="H30" s="66">
        <v>327.74</v>
      </c>
      <c r="I30" s="25">
        <f t="shared" si="11"/>
        <v>311.35300000000001</v>
      </c>
      <c r="J30" s="19">
        <v>3671.43</v>
      </c>
      <c r="K30" s="66">
        <v>305.83</v>
      </c>
      <c r="L30" s="25">
        <f t="shared" si="4"/>
        <v>284.42189999999999</v>
      </c>
      <c r="M30" s="59">
        <v>91</v>
      </c>
      <c r="N30" s="19">
        <v>3606</v>
      </c>
      <c r="O30" s="66">
        <f t="shared" si="12"/>
        <v>300.5</v>
      </c>
      <c r="P30" s="25">
        <f t="shared" si="6"/>
        <v>279.46500000000003</v>
      </c>
      <c r="Q30" s="10">
        <f t="shared" si="0"/>
        <v>4020.84</v>
      </c>
      <c r="R30" s="66">
        <v>335.07</v>
      </c>
      <c r="S30" s="25">
        <f t="shared" si="7"/>
        <v>311.61509999999998</v>
      </c>
      <c r="T30" s="59">
        <v>91</v>
      </c>
      <c r="U30" s="19">
        <v>3808</v>
      </c>
      <c r="V30" s="66">
        <f t="shared" si="1"/>
        <v>317.20639999999997</v>
      </c>
      <c r="W30" s="25">
        <f t="shared" si="8"/>
        <v>295.00195200000002</v>
      </c>
      <c r="X30" s="33">
        <v>3338.24</v>
      </c>
      <c r="Y30" s="66">
        <v>278.18</v>
      </c>
      <c r="Z30" s="25">
        <f t="shared" si="9"/>
        <v>258.70740000000001</v>
      </c>
      <c r="AA30" s="33">
        <v>3893</v>
      </c>
      <c r="AB30" s="66">
        <v>324.42</v>
      </c>
      <c r="AC30" s="25">
        <f t="shared" si="10"/>
        <v>308.19900000000001</v>
      </c>
    </row>
    <row r="31" spans="1:29" x14ac:dyDescent="0.25">
      <c r="A31" s="11">
        <v>92</v>
      </c>
      <c r="B31" s="38"/>
      <c r="C31" s="44"/>
      <c r="D31" s="38"/>
      <c r="E31" s="44"/>
      <c r="F31" s="11">
        <v>92</v>
      </c>
      <c r="G31" s="19">
        <f t="shared" si="2"/>
        <v>4050.96</v>
      </c>
      <c r="H31" s="66">
        <v>337.58</v>
      </c>
      <c r="I31" s="25">
        <f t="shared" si="11"/>
        <v>320.70099999999996</v>
      </c>
      <c r="J31" s="19">
        <v>3792.58</v>
      </c>
      <c r="K31" s="66">
        <v>315.92</v>
      </c>
      <c r="L31" s="25">
        <f t="shared" si="4"/>
        <v>293.80560000000003</v>
      </c>
      <c r="M31" s="59">
        <v>92</v>
      </c>
      <c r="N31" s="19">
        <v>3669</v>
      </c>
      <c r="O31" s="66">
        <f t="shared" si="12"/>
        <v>305.75</v>
      </c>
      <c r="P31" s="25">
        <f t="shared" si="6"/>
        <v>284.34750000000003</v>
      </c>
      <c r="Q31" s="10">
        <f>R31*12</f>
        <v>4131.4800000000005</v>
      </c>
      <c r="R31" s="66">
        <v>344.29</v>
      </c>
      <c r="S31" s="25">
        <f t="shared" si="7"/>
        <v>320.18970000000002</v>
      </c>
      <c r="T31" s="59">
        <v>92</v>
      </c>
      <c r="U31" s="19">
        <v>3911</v>
      </c>
      <c r="V31" s="66">
        <f t="shared" si="1"/>
        <v>325.78629999999998</v>
      </c>
      <c r="W31" s="25">
        <f t="shared" si="8"/>
        <v>302.98125900000002</v>
      </c>
      <c r="X31" s="33">
        <v>3338.24</v>
      </c>
      <c r="Y31" s="66">
        <v>278.18</v>
      </c>
      <c r="Z31" s="25">
        <f t="shared" si="9"/>
        <v>258.70740000000001</v>
      </c>
      <c r="AA31" s="33">
        <v>3975</v>
      </c>
      <c r="AB31" s="66">
        <v>331.25</v>
      </c>
      <c r="AC31" s="25">
        <f t="shared" si="10"/>
        <v>314.6875</v>
      </c>
    </row>
    <row r="32" spans="1:29" x14ac:dyDescent="0.25">
      <c r="A32" s="11">
        <v>93</v>
      </c>
      <c r="B32" s="38"/>
      <c r="C32" s="44"/>
      <c r="D32" s="38"/>
      <c r="E32" s="44"/>
      <c r="F32" s="11">
        <v>93</v>
      </c>
      <c r="G32" s="19">
        <f t="shared" si="2"/>
        <v>4131.96</v>
      </c>
      <c r="H32" s="66">
        <v>344.33</v>
      </c>
      <c r="I32" s="25">
        <f t="shared" si="11"/>
        <v>327.11349999999999</v>
      </c>
      <c r="J32" s="19">
        <v>3917.74</v>
      </c>
      <c r="K32" s="66">
        <v>326.35000000000002</v>
      </c>
      <c r="L32" s="25">
        <f t="shared" si="4"/>
        <v>303.50550000000004</v>
      </c>
      <c r="M32" s="59">
        <v>93</v>
      </c>
      <c r="N32" s="19">
        <v>3728</v>
      </c>
      <c r="O32" s="66">
        <f t="shared" si="12"/>
        <v>310.66666666666669</v>
      </c>
      <c r="P32" s="25">
        <f t="shared" si="6"/>
        <v>288.92</v>
      </c>
      <c r="Q32" s="10">
        <f t="shared" si="0"/>
        <v>4244.88</v>
      </c>
      <c r="R32" s="66">
        <v>353.74</v>
      </c>
      <c r="S32" s="25">
        <f t="shared" si="7"/>
        <v>328.97820000000002</v>
      </c>
      <c r="T32" s="59">
        <v>93</v>
      </c>
      <c r="U32" s="19">
        <v>4015</v>
      </c>
      <c r="V32" s="66">
        <f t="shared" si="1"/>
        <v>334.4495</v>
      </c>
      <c r="W32" s="25">
        <f t="shared" si="8"/>
        <v>311.03803500000004</v>
      </c>
      <c r="X32" s="33">
        <v>3338.24</v>
      </c>
      <c r="Y32" s="66">
        <v>278.18</v>
      </c>
      <c r="Z32" s="25">
        <f t="shared" si="9"/>
        <v>258.70740000000001</v>
      </c>
      <c r="AA32" s="33">
        <v>4054</v>
      </c>
      <c r="AB32" s="66">
        <v>337.83</v>
      </c>
      <c r="AC32" s="25">
        <f t="shared" si="10"/>
        <v>320.93849999999998</v>
      </c>
    </row>
    <row r="33" spans="1:29" x14ac:dyDescent="0.25">
      <c r="A33" s="11">
        <v>94</v>
      </c>
      <c r="B33" s="41"/>
      <c r="C33" s="45"/>
      <c r="D33" s="41"/>
      <c r="E33" s="45"/>
      <c r="F33" s="11">
        <v>94</v>
      </c>
      <c r="G33" s="29">
        <f t="shared" si="2"/>
        <v>4214.6400000000003</v>
      </c>
      <c r="H33" s="66">
        <v>351.22</v>
      </c>
      <c r="I33" s="56">
        <f t="shared" si="11"/>
        <v>333.65899999999999</v>
      </c>
      <c r="J33" s="20">
        <v>4047.03</v>
      </c>
      <c r="K33" s="66">
        <v>337.12</v>
      </c>
      <c r="L33" s="56">
        <f t="shared" si="4"/>
        <v>313.52160000000003</v>
      </c>
      <c r="M33" s="59">
        <v>94</v>
      </c>
      <c r="N33" s="20">
        <v>3788</v>
      </c>
      <c r="O33" s="66">
        <f t="shared" si="12"/>
        <v>315.66666666666669</v>
      </c>
      <c r="P33" s="56">
        <f t="shared" si="6"/>
        <v>293.57000000000005</v>
      </c>
      <c r="Q33" s="12">
        <f t="shared" si="0"/>
        <v>4361.04</v>
      </c>
      <c r="R33" s="67">
        <v>363.42</v>
      </c>
      <c r="S33" s="25">
        <f t="shared" si="7"/>
        <v>337.98060000000004</v>
      </c>
      <c r="T33" s="59">
        <v>94</v>
      </c>
      <c r="U33" s="20">
        <v>4121</v>
      </c>
      <c r="V33" s="67">
        <f t="shared" si="1"/>
        <v>343.27929999999998</v>
      </c>
      <c r="W33" s="56">
        <f t="shared" si="8"/>
        <v>319.24974900000001</v>
      </c>
      <c r="X33" s="36">
        <v>3338.24</v>
      </c>
      <c r="Y33" s="67">
        <v>278.18</v>
      </c>
      <c r="Z33" s="56">
        <f t="shared" si="9"/>
        <v>258.70740000000001</v>
      </c>
      <c r="AA33" s="36">
        <v>4132</v>
      </c>
      <c r="AB33" s="67">
        <v>344.33</v>
      </c>
      <c r="AC33" s="30">
        <f>AB33*0.95</f>
        <v>327.11349999999999</v>
      </c>
    </row>
    <row r="34" spans="1:29" x14ac:dyDescent="0.25">
      <c r="A34" s="9">
        <v>95</v>
      </c>
      <c r="B34" s="38"/>
      <c r="C34" s="44"/>
      <c r="D34" s="38"/>
      <c r="E34" s="44"/>
      <c r="F34" s="9">
        <v>95</v>
      </c>
      <c r="G34" s="19">
        <f t="shared" si="2"/>
        <v>4298.88</v>
      </c>
      <c r="H34" s="106">
        <v>358.24</v>
      </c>
      <c r="I34" s="25">
        <f t="shared" si="11"/>
        <v>340.32799999999997</v>
      </c>
      <c r="J34" s="19">
        <v>4180.58</v>
      </c>
      <c r="K34" s="106">
        <v>348.24</v>
      </c>
      <c r="L34" s="25">
        <f t="shared" si="4"/>
        <v>323.86320000000001</v>
      </c>
      <c r="M34" s="58">
        <v>95</v>
      </c>
      <c r="N34" s="19">
        <v>3847</v>
      </c>
      <c r="O34" s="106">
        <f t="shared" si="12"/>
        <v>320.58333333333331</v>
      </c>
      <c r="P34" s="25">
        <f t="shared" si="6"/>
        <v>298.14249999999998</v>
      </c>
      <c r="Q34" s="10">
        <f t="shared" si="0"/>
        <v>4480.08</v>
      </c>
      <c r="R34" s="66">
        <v>373.34</v>
      </c>
      <c r="S34" s="24">
        <f t="shared" si="7"/>
        <v>347.20619999999997</v>
      </c>
      <c r="T34" s="58">
        <v>95</v>
      </c>
      <c r="U34" s="19">
        <v>4230</v>
      </c>
      <c r="V34" s="66">
        <f t="shared" si="1"/>
        <v>352.35899999999998</v>
      </c>
      <c r="W34" s="25">
        <f t="shared" si="8"/>
        <v>327.69387</v>
      </c>
      <c r="X34" s="33">
        <v>3338.24</v>
      </c>
      <c r="Y34" s="66">
        <v>278.18</v>
      </c>
      <c r="Z34" s="25">
        <f t="shared" si="9"/>
        <v>258.70740000000001</v>
      </c>
      <c r="AA34" s="33">
        <v>4205</v>
      </c>
      <c r="AB34" s="66">
        <v>350.42</v>
      </c>
      <c r="AC34" s="25">
        <f t="shared" ref="AC34:AC38" si="13">AB34*0.95</f>
        <v>332.899</v>
      </c>
    </row>
    <row r="35" spans="1:29" x14ac:dyDescent="0.25">
      <c r="A35" s="11">
        <v>96</v>
      </c>
      <c r="B35" s="38"/>
      <c r="C35" s="44"/>
      <c r="D35" s="38"/>
      <c r="E35" s="44"/>
      <c r="F35" s="11">
        <v>96</v>
      </c>
      <c r="G35" s="19">
        <f t="shared" si="2"/>
        <v>4341.84</v>
      </c>
      <c r="H35" s="66">
        <v>361.82</v>
      </c>
      <c r="I35" s="25">
        <f t="shared" si="11"/>
        <v>343.72899999999998</v>
      </c>
      <c r="J35" s="19">
        <v>4180.58</v>
      </c>
      <c r="K35" s="66">
        <v>348.24</v>
      </c>
      <c r="L35" s="25">
        <f t="shared" si="4"/>
        <v>323.86320000000001</v>
      </c>
      <c r="M35" s="59">
        <v>96</v>
      </c>
      <c r="N35" s="19">
        <v>3857</v>
      </c>
      <c r="O35" s="66">
        <f t="shared" si="12"/>
        <v>321.41666666666669</v>
      </c>
      <c r="P35" s="25">
        <f t="shared" si="6"/>
        <v>298.91750000000002</v>
      </c>
      <c r="Q35" s="10">
        <f t="shared" si="0"/>
        <v>4563</v>
      </c>
      <c r="R35" s="66">
        <v>380.25</v>
      </c>
      <c r="S35" s="25">
        <f t="shared" si="7"/>
        <v>353.63249999999999</v>
      </c>
      <c r="T35" s="59">
        <v>96</v>
      </c>
      <c r="U35" s="19">
        <v>4338</v>
      </c>
      <c r="V35" s="66">
        <f t="shared" si="1"/>
        <v>361.35539999999997</v>
      </c>
      <c r="W35" s="25">
        <f t="shared" si="8"/>
        <v>336.06052199999999</v>
      </c>
      <c r="X35" s="33">
        <v>3338.24</v>
      </c>
      <c r="Y35" s="66">
        <v>278.18</v>
      </c>
      <c r="Z35" s="25">
        <f t="shared" si="9"/>
        <v>258.70740000000001</v>
      </c>
      <c r="AA35" s="33">
        <v>4277</v>
      </c>
      <c r="AB35" s="66">
        <v>356.42</v>
      </c>
      <c r="AC35" s="25">
        <f t="shared" si="13"/>
        <v>338.59899999999999</v>
      </c>
    </row>
    <row r="36" spans="1:29" x14ac:dyDescent="0.25">
      <c r="A36" s="11">
        <v>97</v>
      </c>
      <c r="B36" s="38"/>
      <c r="C36" s="44"/>
      <c r="D36" s="38"/>
      <c r="E36" s="44"/>
      <c r="F36" s="11">
        <v>97</v>
      </c>
      <c r="G36" s="19">
        <f t="shared" si="2"/>
        <v>4385.28</v>
      </c>
      <c r="H36" s="66">
        <v>365.44</v>
      </c>
      <c r="I36" s="25">
        <f t="shared" si="11"/>
        <v>347.16800000000001</v>
      </c>
      <c r="J36" s="19">
        <v>4180.58</v>
      </c>
      <c r="K36" s="66">
        <v>348.24</v>
      </c>
      <c r="L36" s="25">
        <f t="shared" si="4"/>
        <v>323.86320000000001</v>
      </c>
      <c r="M36" s="59">
        <v>97</v>
      </c>
      <c r="N36" s="19">
        <v>3866</v>
      </c>
      <c r="O36" s="66">
        <f t="shared" si="12"/>
        <v>322.16666666666669</v>
      </c>
      <c r="P36" s="25">
        <f t="shared" si="6"/>
        <v>299.61500000000001</v>
      </c>
      <c r="Q36" s="10">
        <f t="shared" si="0"/>
        <v>4647.3599999999997</v>
      </c>
      <c r="R36" s="66">
        <v>387.28</v>
      </c>
      <c r="S36" s="25">
        <f t="shared" si="7"/>
        <v>360.17039999999997</v>
      </c>
      <c r="T36" s="59">
        <v>97</v>
      </c>
      <c r="U36" s="19">
        <v>4448</v>
      </c>
      <c r="V36" s="66">
        <f t="shared" si="1"/>
        <v>370.51839999999999</v>
      </c>
      <c r="W36" s="25">
        <f t="shared" si="8"/>
        <v>344.582112</v>
      </c>
      <c r="X36" s="33">
        <v>3338.24</v>
      </c>
      <c r="Y36" s="66">
        <v>278.18</v>
      </c>
      <c r="Z36" s="25">
        <f t="shared" si="9"/>
        <v>258.70740000000001</v>
      </c>
      <c r="AA36" s="33">
        <v>4340</v>
      </c>
      <c r="AB36" s="66">
        <v>361.67</v>
      </c>
      <c r="AC36" s="25">
        <f t="shared" si="13"/>
        <v>343.5865</v>
      </c>
    </row>
    <row r="37" spans="1:29" x14ac:dyDescent="0.25">
      <c r="A37" s="11">
        <v>98</v>
      </c>
      <c r="B37" s="38"/>
      <c r="C37" s="44"/>
      <c r="D37" s="38"/>
      <c r="E37" s="44"/>
      <c r="F37" s="11">
        <v>98</v>
      </c>
      <c r="G37" s="19">
        <f t="shared" si="2"/>
        <v>4429.08</v>
      </c>
      <c r="H37" s="66">
        <v>369.09</v>
      </c>
      <c r="I37" s="25">
        <f t="shared" si="11"/>
        <v>350.63549999999998</v>
      </c>
      <c r="J37" s="19">
        <v>4180.58</v>
      </c>
      <c r="K37" s="66">
        <v>348.24</v>
      </c>
      <c r="L37" s="25">
        <f t="shared" si="4"/>
        <v>323.86320000000001</v>
      </c>
      <c r="M37" s="59">
        <v>98</v>
      </c>
      <c r="N37" s="19">
        <v>3873</v>
      </c>
      <c r="O37" s="66">
        <f t="shared" si="12"/>
        <v>322.75</v>
      </c>
      <c r="P37" s="25">
        <f t="shared" si="6"/>
        <v>300.15750000000003</v>
      </c>
      <c r="Q37" s="10">
        <f t="shared" si="0"/>
        <v>4733.3999999999996</v>
      </c>
      <c r="R37" s="66">
        <v>394.45</v>
      </c>
      <c r="S37" s="25">
        <f t="shared" si="7"/>
        <v>366.83850000000001</v>
      </c>
      <c r="T37" s="59">
        <v>98</v>
      </c>
      <c r="U37" s="19">
        <v>4561</v>
      </c>
      <c r="V37" s="66">
        <f t="shared" si="1"/>
        <v>379.93130000000002</v>
      </c>
      <c r="W37" s="25">
        <f t="shared" si="8"/>
        <v>353.33610900000002</v>
      </c>
      <c r="X37" s="33">
        <v>3338.24</v>
      </c>
      <c r="Y37" s="66">
        <v>278.18</v>
      </c>
      <c r="Z37" s="25">
        <f t="shared" si="9"/>
        <v>258.70740000000001</v>
      </c>
      <c r="AA37" s="33">
        <v>4407</v>
      </c>
      <c r="AB37" s="66">
        <v>367.25</v>
      </c>
      <c r="AC37" s="25">
        <f t="shared" si="13"/>
        <v>348.88749999999999</v>
      </c>
    </row>
    <row r="38" spans="1:29" ht="15.75" thickBot="1" x14ac:dyDescent="0.3">
      <c r="A38" s="14">
        <v>99</v>
      </c>
      <c r="B38" s="42"/>
      <c r="C38" s="46"/>
      <c r="D38" s="38"/>
      <c r="E38" s="46"/>
      <c r="F38" s="14">
        <v>99</v>
      </c>
      <c r="G38" s="118">
        <f t="shared" si="2"/>
        <v>4473.4800000000005</v>
      </c>
      <c r="H38" s="68">
        <v>372.79</v>
      </c>
      <c r="I38" s="55">
        <f t="shared" si="11"/>
        <v>354.15050000000002</v>
      </c>
      <c r="J38" s="21">
        <v>4180.58</v>
      </c>
      <c r="K38" s="68">
        <v>348.24</v>
      </c>
      <c r="L38" s="75">
        <f t="shared" si="4"/>
        <v>323.86320000000001</v>
      </c>
      <c r="M38" s="61">
        <v>99</v>
      </c>
      <c r="N38" s="21">
        <v>3877</v>
      </c>
      <c r="O38" s="68">
        <f t="shared" si="12"/>
        <v>323.08333333333331</v>
      </c>
      <c r="P38" s="75">
        <f t="shared" si="6"/>
        <v>300.46749999999997</v>
      </c>
      <c r="Q38" s="15">
        <f>R38*12</f>
        <v>4820.88</v>
      </c>
      <c r="R38" s="68">
        <v>401.74</v>
      </c>
      <c r="S38" s="26">
        <f t="shared" si="7"/>
        <v>373.6182</v>
      </c>
      <c r="T38" s="61">
        <v>99</v>
      </c>
      <c r="U38" s="21">
        <v>4676</v>
      </c>
      <c r="V38" s="68">
        <f t="shared" si="1"/>
        <v>389.51080000000002</v>
      </c>
      <c r="W38" s="75">
        <f t="shared" si="8"/>
        <v>362.24504400000001</v>
      </c>
      <c r="X38" s="34">
        <v>3338.24</v>
      </c>
      <c r="Y38" s="68">
        <v>278.18</v>
      </c>
      <c r="Z38" s="75">
        <f t="shared" si="9"/>
        <v>258.70740000000001</v>
      </c>
      <c r="AA38" s="34">
        <v>4472</v>
      </c>
      <c r="AB38" s="68">
        <v>372.67</v>
      </c>
      <c r="AC38" s="75">
        <f t="shared" si="13"/>
        <v>354.03649999999999</v>
      </c>
    </row>
    <row r="39" spans="1:29" ht="15.75" thickTop="1" x14ac:dyDescent="0.25">
      <c r="B39" s="31" t="s">
        <v>31</v>
      </c>
      <c r="C39" s="16"/>
      <c r="D39" s="51"/>
      <c r="E39" s="51"/>
      <c r="G39" s="31" t="s">
        <v>31</v>
      </c>
      <c r="H39" s="31"/>
      <c r="I39" s="64"/>
      <c r="K39" s="32"/>
      <c r="L39" s="32"/>
      <c r="P39" s="64"/>
      <c r="V39" s="22"/>
      <c r="W39" s="16"/>
    </row>
  </sheetData>
  <mergeCells count="10">
    <mergeCell ref="X2:Z2"/>
    <mergeCell ref="AA2:AC2"/>
    <mergeCell ref="B2:C2"/>
    <mergeCell ref="J2:L2"/>
    <mergeCell ref="N2:P2"/>
    <mergeCell ref="Q2:S2"/>
    <mergeCell ref="A1:W1"/>
    <mergeCell ref="U2:W2"/>
    <mergeCell ref="D2:E2"/>
    <mergeCell ref="G2:I2"/>
  </mergeCells>
  <pageMargins left="0.1" right="0" top="0" bottom="0" header="0" footer="0"/>
  <pageSetup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9"/>
  <sheetViews>
    <sheetView workbookViewId="0">
      <selection activeCell="Q20" sqref="Q20"/>
    </sheetView>
  </sheetViews>
  <sheetFormatPr defaultColWidth="8.85546875" defaultRowHeight="15" x14ac:dyDescent="0.25"/>
  <cols>
    <col min="1" max="1" width="3" style="31" customWidth="1"/>
    <col min="2" max="5" width="9.85546875" style="31" customWidth="1"/>
    <col min="6" max="6" width="3" bestFit="1" customWidth="1"/>
    <col min="7" max="7" width="10" bestFit="1" customWidth="1"/>
    <col min="8" max="8" width="8.42578125" bestFit="1" customWidth="1"/>
    <col min="9" max="9" width="8.42578125" style="31" customWidth="1"/>
    <col min="10" max="10" width="7.42578125" style="31" customWidth="1"/>
    <col min="11" max="12" width="8.42578125" style="31" customWidth="1"/>
    <col min="13" max="13" width="3" style="31" customWidth="1"/>
    <col min="14" max="14" width="9.7109375" style="31" customWidth="1"/>
    <col min="15" max="16" width="8.42578125" style="31" customWidth="1"/>
    <col min="17" max="17" width="9.7109375" customWidth="1"/>
    <col min="18" max="18" width="8.42578125" customWidth="1"/>
    <col min="19" max="19" width="8.42578125" style="31" customWidth="1"/>
    <col min="20" max="20" width="3" style="31" customWidth="1"/>
    <col min="21" max="21" width="7.42578125" bestFit="1" customWidth="1"/>
    <col min="22" max="22" width="8.42578125" bestFit="1" customWidth="1"/>
    <col min="23" max="23" width="9.85546875" bestFit="1" customWidth="1"/>
    <col min="24" max="24" width="10" bestFit="1" customWidth="1"/>
    <col min="27" max="27" width="10" bestFit="1" customWidth="1"/>
  </cols>
  <sheetData>
    <row r="1" spans="1:29" ht="24" thickBot="1" x14ac:dyDescent="0.4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9" ht="16.5" thickTop="1" thickBot="1" x14ac:dyDescent="0.3">
      <c r="A2" s="65"/>
      <c r="B2" s="146" t="s">
        <v>0</v>
      </c>
      <c r="C2" s="147"/>
      <c r="D2" s="129" t="s">
        <v>19</v>
      </c>
      <c r="E2" s="130"/>
      <c r="F2" s="17"/>
      <c r="G2" s="120" t="s">
        <v>30</v>
      </c>
      <c r="H2" s="121"/>
      <c r="I2" s="122"/>
      <c r="J2" s="123" t="s">
        <v>27</v>
      </c>
      <c r="K2" s="124"/>
      <c r="L2" s="125"/>
      <c r="M2" s="65"/>
      <c r="N2" s="136" t="s">
        <v>24</v>
      </c>
      <c r="O2" s="137"/>
      <c r="P2" s="138"/>
      <c r="Q2" s="142" t="s">
        <v>22</v>
      </c>
      <c r="R2" s="143"/>
      <c r="S2" s="144"/>
      <c r="T2" s="65"/>
      <c r="U2" s="126" t="s">
        <v>21</v>
      </c>
      <c r="V2" s="127"/>
      <c r="W2" s="128"/>
      <c r="X2" s="131" t="s">
        <v>15</v>
      </c>
      <c r="Y2" s="132"/>
      <c r="Z2" s="133"/>
      <c r="AA2" s="139" t="s">
        <v>14</v>
      </c>
      <c r="AB2" s="140"/>
      <c r="AC2" s="141"/>
    </row>
    <row r="3" spans="1:29" ht="16.5" thickTop="1" thickBot="1" x14ac:dyDescent="0.3">
      <c r="A3" s="62"/>
      <c r="B3" s="39" t="s">
        <v>1</v>
      </c>
      <c r="C3" s="43" t="s">
        <v>2</v>
      </c>
      <c r="D3" s="39" t="s">
        <v>1</v>
      </c>
      <c r="E3" s="43" t="s">
        <v>2</v>
      </c>
      <c r="F3" s="2"/>
      <c r="G3" s="37" t="s">
        <v>3</v>
      </c>
      <c r="H3" s="27" t="s">
        <v>4</v>
      </c>
      <c r="I3" s="52" t="s">
        <v>8</v>
      </c>
      <c r="J3" s="37" t="s">
        <v>3</v>
      </c>
      <c r="K3" s="27" t="s">
        <v>4</v>
      </c>
      <c r="L3" s="52" t="s">
        <v>8</v>
      </c>
      <c r="M3" s="62"/>
      <c r="N3" s="37" t="s">
        <v>3</v>
      </c>
      <c r="O3" s="27" t="s">
        <v>4</v>
      </c>
      <c r="P3" s="52" t="s">
        <v>8</v>
      </c>
      <c r="Q3" s="6" t="s">
        <v>3</v>
      </c>
      <c r="R3" s="27" t="s">
        <v>4</v>
      </c>
      <c r="S3" s="52" t="s">
        <v>8</v>
      </c>
      <c r="T3" s="62"/>
      <c r="U3" s="6" t="s">
        <v>3</v>
      </c>
      <c r="V3" s="27" t="s">
        <v>4</v>
      </c>
      <c r="W3" s="5" t="s">
        <v>8</v>
      </c>
      <c r="X3" s="37" t="s">
        <v>3</v>
      </c>
      <c r="Y3" s="27" t="s">
        <v>4</v>
      </c>
      <c r="Z3" s="52" t="s">
        <v>8</v>
      </c>
      <c r="AA3" s="114" t="s">
        <v>3</v>
      </c>
      <c r="AB3" s="112" t="s">
        <v>4</v>
      </c>
      <c r="AC3" s="52" t="s">
        <v>8</v>
      </c>
    </row>
    <row r="4" spans="1:29" ht="15.75" thickTop="1" x14ac:dyDescent="0.25">
      <c r="A4" s="57">
        <v>65</v>
      </c>
      <c r="B4" s="40">
        <f>145.12-2</f>
        <v>143.12</v>
      </c>
      <c r="C4" s="49" t="s">
        <v>5</v>
      </c>
      <c r="D4" s="40">
        <f>128-2</f>
        <v>126</v>
      </c>
      <c r="E4" s="49" t="s">
        <v>5</v>
      </c>
      <c r="F4" s="7">
        <v>65</v>
      </c>
      <c r="G4" s="18">
        <f>H4*12</f>
        <v>1519.08</v>
      </c>
      <c r="H4" s="28">
        <v>126.59</v>
      </c>
      <c r="I4" s="23">
        <f>H4*0.95</f>
        <v>120.26049999999999</v>
      </c>
      <c r="J4" s="18">
        <v>1588.34</v>
      </c>
      <c r="K4" s="28">
        <v>132.31</v>
      </c>
      <c r="L4" s="23">
        <f>K4*0.93</f>
        <v>123.04830000000001</v>
      </c>
      <c r="M4" s="57">
        <v>65</v>
      </c>
      <c r="N4" s="18">
        <v>1625</v>
      </c>
      <c r="O4" s="28">
        <f>N4/12</f>
        <v>135.41666666666666</v>
      </c>
      <c r="P4" s="23">
        <f>O4*0.93</f>
        <v>125.9375</v>
      </c>
      <c r="Q4" s="8">
        <f>R4*12</f>
        <v>1630.44</v>
      </c>
      <c r="R4" s="105">
        <v>135.87</v>
      </c>
      <c r="S4" s="23">
        <f>R4*0.93</f>
        <v>126.35910000000001</v>
      </c>
      <c r="T4" s="57">
        <v>65</v>
      </c>
      <c r="U4" s="18">
        <v>1634</v>
      </c>
      <c r="V4" s="28">
        <f>U4*0.0833</f>
        <v>136.1122</v>
      </c>
      <c r="W4" s="23">
        <f>V4*0.93</f>
        <v>126.58434600000001</v>
      </c>
      <c r="X4" s="35">
        <v>1642.37</v>
      </c>
      <c r="Y4" s="105">
        <v>136.86000000000001</v>
      </c>
      <c r="Z4" s="23">
        <f>Y4*0.93</f>
        <v>127.27980000000002</v>
      </c>
      <c r="AA4" s="35">
        <v>1716</v>
      </c>
      <c r="AB4" s="109">
        <v>143</v>
      </c>
      <c r="AC4" s="23">
        <f>AB4*0.95</f>
        <v>135.85</v>
      </c>
    </row>
    <row r="5" spans="1:29" x14ac:dyDescent="0.25">
      <c r="A5" s="58">
        <v>66</v>
      </c>
      <c r="B5" s="38">
        <f>151.92-2</f>
        <v>149.91999999999999</v>
      </c>
      <c r="C5" s="50" t="s">
        <v>5</v>
      </c>
      <c r="D5" s="38">
        <f>134-2</f>
        <v>132</v>
      </c>
      <c r="E5" s="50" t="s">
        <v>5</v>
      </c>
      <c r="F5" s="9">
        <v>66</v>
      </c>
      <c r="G5" s="19">
        <f>H5*12</f>
        <v>1549.44</v>
      </c>
      <c r="H5" s="66">
        <v>129.12</v>
      </c>
      <c r="I5" s="24">
        <f>H5*0.95</f>
        <v>122.664</v>
      </c>
      <c r="J5" s="19">
        <v>1588.34</v>
      </c>
      <c r="K5" s="66">
        <v>132.31</v>
      </c>
      <c r="L5" s="24">
        <f>K5*0.93</f>
        <v>123.04830000000001</v>
      </c>
      <c r="M5" s="58">
        <v>66</v>
      </c>
      <c r="N5" s="19">
        <v>1625</v>
      </c>
      <c r="O5" s="66">
        <f>N5/12</f>
        <v>135.41666666666666</v>
      </c>
      <c r="P5" s="24">
        <f>O5*0.93</f>
        <v>125.9375</v>
      </c>
      <c r="Q5" s="10">
        <f>R5*12</f>
        <v>1630.44</v>
      </c>
      <c r="R5" s="66">
        <v>135.87</v>
      </c>
      <c r="S5" s="24">
        <f>R5*0.93</f>
        <v>126.35910000000001</v>
      </c>
      <c r="T5" s="58">
        <v>66</v>
      </c>
      <c r="U5" s="19">
        <v>1634</v>
      </c>
      <c r="V5" s="66">
        <f>U5*0.0833</f>
        <v>136.1122</v>
      </c>
      <c r="W5" s="24">
        <f>V5*0.93</f>
        <v>126.58434600000001</v>
      </c>
      <c r="X5" s="33">
        <v>1642.37</v>
      </c>
      <c r="Y5" s="66">
        <v>136.86000000000001</v>
      </c>
      <c r="Z5" s="24">
        <f>Y5*0.93</f>
        <v>127.27980000000002</v>
      </c>
      <c r="AA5" s="33">
        <v>1716</v>
      </c>
      <c r="AB5" s="110">
        <v>143</v>
      </c>
      <c r="AC5" s="24">
        <f>AB5*0.95</f>
        <v>135.85</v>
      </c>
    </row>
    <row r="6" spans="1:29" x14ac:dyDescent="0.25">
      <c r="A6" s="59">
        <v>67</v>
      </c>
      <c r="B6" s="38">
        <f>158.72-2</f>
        <v>156.72</v>
      </c>
      <c r="C6" s="48" t="s">
        <v>5</v>
      </c>
      <c r="D6" s="38">
        <f>140-2</f>
        <v>138</v>
      </c>
      <c r="E6" s="48" t="s">
        <v>5</v>
      </c>
      <c r="F6" s="11">
        <v>67</v>
      </c>
      <c r="G6" s="19">
        <f>H6*12</f>
        <v>1580.52</v>
      </c>
      <c r="H6" s="66">
        <v>131.71</v>
      </c>
      <c r="I6" s="25">
        <f>H6*0.95</f>
        <v>125.1245</v>
      </c>
      <c r="J6" s="19">
        <v>1588.34</v>
      </c>
      <c r="K6" s="66">
        <v>132.31</v>
      </c>
      <c r="L6" s="25">
        <f>K6*0.93</f>
        <v>123.04830000000001</v>
      </c>
      <c r="M6" s="59">
        <v>67</v>
      </c>
      <c r="N6" s="19">
        <v>1625</v>
      </c>
      <c r="O6" s="66">
        <f>N6/12</f>
        <v>135.41666666666666</v>
      </c>
      <c r="P6" s="25">
        <f>O6*0.93</f>
        <v>125.9375</v>
      </c>
      <c r="Q6" s="10">
        <f t="shared" ref="Q6:Q37" si="0">R6*12</f>
        <v>1630.44</v>
      </c>
      <c r="R6" s="66">
        <v>135.87</v>
      </c>
      <c r="S6" s="25">
        <f>R6*0.93</f>
        <v>126.35910000000001</v>
      </c>
      <c r="T6" s="59">
        <v>67</v>
      </c>
      <c r="U6" s="19">
        <v>1634</v>
      </c>
      <c r="V6" s="66">
        <f t="shared" ref="V6:V38" si="1">U6*0.0833</f>
        <v>136.1122</v>
      </c>
      <c r="W6" s="25">
        <f>V6*0.93</f>
        <v>126.58434600000001</v>
      </c>
      <c r="X6" s="33">
        <v>1658.75</v>
      </c>
      <c r="Y6" s="66">
        <v>138.22</v>
      </c>
      <c r="Z6" s="25">
        <f>Y6*0.93</f>
        <v>128.5446</v>
      </c>
      <c r="AA6" s="33">
        <v>1716</v>
      </c>
      <c r="AB6" s="110">
        <v>143</v>
      </c>
      <c r="AC6" s="25">
        <f>AB6*0.95</f>
        <v>135.85</v>
      </c>
    </row>
    <row r="7" spans="1:29" x14ac:dyDescent="0.25">
      <c r="A7" s="59">
        <v>68</v>
      </c>
      <c r="B7" s="38">
        <f>165.52-2</f>
        <v>163.52000000000001</v>
      </c>
      <c r="C7" s="48" t="s">
        <v>5</v>
      </c>
      <c r="D7" s="38">
        <f>146-2</f>
        <v>144</v>
      </c>
      <c r="E7" s="48" t="s">
        <v>5</v>
      </c>
      <c r="F7" s="11">
        <v>68</v>
      </c>
      <c r="G7" s="19">
        <f t="shared" ref="G7:G38" si="2">H7*12</f>
        <v>1612.08</v>
      </c>
      <c r="H7" s="66">
        <v>134.34</v>
      </c>
      <c r="I7" s="25">
        <f t="shared" ref="I7:I38" si="3">H7*0.95</f>
        <v>127.62299999999999</v>
      </c>
      <c r="J7" s="19">
        <v>1588.34</v>
      </c>
      <c r="K7" s="66">
        <v>132.31</v>
      </c>
      <c r="L7" s="25">
        <f t="shared" ref="L7:L38" si="4">K7*0.93</f>
        <v>123.04830000000001</v>
      </c>
      <c r="M7" s="59">
        <v>68</v>
      </c>
      <c r="N7" s="19">
        <v>1638</v>
      </c>
      <c r="O7" s="66">
        <f t="shared" ref="O7" si="5">N7/12</f>
        <v>136.5</v>
      </c>
      <c r="P7" s="25">
        <f t="shared" ref="P7:P38" si="6">O7*0.93</f>
        <v>126.94500000000001</v>
      </c>
      <c r="Q7" s="10">
        <f t="shared" si="0"/>
        <v>1643.28</v>
      </c>
      <c r="R7" s="66">
        <v>136.94</v>
      </c>
      <c r="S7" s="25">
        <f t="shared" ref="S7:S38" si="7">R7*0.93</f>
        <v>127.35420000000001</v>
      </c>
      <c r="T7" s="59">
        <v>68</v>
      </c>
      <c r="U7" s="19">
        <v>1653</v>
      </c>
      <c r="V7" s="66">
        <f t="shared" si="1"/>
        <v>137.69489999999999</v>
      </c>
      <c r="W7" s="25">
        <f t="shared" ref="W7:W38" si="8">V7*0.93</f>
        <v>128.05625699999999</v>
      </c>
      <c r="X7" s="33">
        <v>1678.4</v>
      </c>
      <c r="Y7" s="66">
        <v>139.86000000000001</v>
      </c>
      <c r="Z7" s="25">
        <f t="shared" ref="Z7:Z38" si="9">Y7*0.93</f>
        <v>130.06980000000001</v>
      </c>
      <c r="AA7" s="33">
        <v>1716</v>
      </c>
      <c r="AB7" s="110">
        <v>143</v>
      </c>
      <c r="AC7" s="25">
        <f t="shared" ref="AC7:AC37" si="10">AB7*0.95</f>
        <v>135.85</v>
      </c>
    </row>
    <row r="8" spans="1:29" x14ac:dyDescent="0.25">
      <c r="A8" s="59">
        <v>69</v>
      </c>
      <c r="B8" s="41">
        <f>172.33-2</f>
        <v>170.33</v>
      </c>
      <c r="C8" s="88" t="s">
        <v>5</v>
      </c>
      <c r="D8" s="41">
        <f>152-2</f>
        <v>150</v>
      </c>
      <c r="E8" s="88" t="s">
        <v>5</v>
      </c>
      <c r="F8" s="11">
        <v>69</v>
      </c>
      <c r="G8" s="29">
        <f t="shared" si="2"/>
        <v>1644.3600000000001</v>
      </c>
      <c r="H8" s="67">
        <v>137.03</v>
      </c>
      <c r="I8" s="30">
        <f t="shared" si="3"/>
        <v>130.17849999999999</v>
      </c>
      <c r="J8" s="20">
        <v>1620.95</v>
      </c>
      <c r="K8" s="67">
        <v>135.03</v>
      </c>
      <c r="L8" s="25">
        <f t="shared" si="4"/>
        <v>125.57790000000001</v>
      </c>
      <c r="M8" s="59">
        <v>69</v>
      </c>
      <c r="N8" s="20">
        <v>1682</v>
      </c>
      <c r="O8" s="67">
        <f>N8/12</f>
        <v>140.16666666666666</v>
      </c>
      <c r="P8" s="25">
        <f t="shared" si="6"/>
        <v>130.35499999999999</v>
      </c>
      <c r="Q8" s="12">
        <f t="shared" si="0"/>
        <v>1687.8000000000002</v>
      </c>
      <c r="R8" s="67">
        <v>140.65</v>
      </c>
      <c r="S8" s="30">
        <f t="shared" si="7"/>
        <v>130.80450000000002</v>
      </c>
      <c r="T8" s="59">
        <v>69</v>
      </c>
      <c r="U8" s="20">
        <v>1688</v>
      </c>
      <c r="V8" s="67">
        <f t="shared" si="1"/>
        <v>140.6104</v>
      </c>
      <c r="W8" s="56">
        <f t="shared" si="8"/>
        <v>130.767672</v>
      </c>
      <c r="X8" s="36">
        <v>1710.07</v>
      </c>
      <c r="Y8" s="67">
        <v>142.5</v>
      </c>
      <c r="Z8" s="56">
        <f t="shared" si="9"/>
        <v>132.52500000000001</v>
      </c>
      <c r="AA8" s="36">
        <v>1800</v>
      </c>
      <c r="AB8" s="111">
        <v>150</v>
      </c>
      <c r="AC8" s="30">
        <f t="shared" si="10"/>
        <v>142.5</v>
      </c>
    </row>
    <row r="9" spans="1:29" x14ac:dyDescent="0.25">
      <c r="A9" s="58">
        <v>70</v>
      </c>
      <c r="B9" s="38">
        <f>179.13-2</f>
        <v>177.13</v>
      </c>
      <c r="C9" s="48" t="s">
        <v>5</v>
      </c>
      <c r="D9" s="38">
        <f>158-2</f>
        <v>156</v>
      </c>
      <c r="E9" s="48" t="s">
        <v>5</v>
      </c>
      <c r="F9" s="9">
        <v>70</v>
      </c>
      <c r="G9" s="19">
        <f t="shared" si="2"/>
        <v>1693.6799999999998</v>
      </c>
      <c r="H9" s="66">
        <v>141.13999999999999</v>
      </c>
      <c r="I9" s="25">
        <f t="shared" si="3"/>
        <v>134.08299999999997</v>
      </c>
      <c r="J9" s="19">
        <v>1653.57</v>
      </c>
      <c r="K9" s="66">
        <v>137.74</v>
      </c>
      <c r="L9" s="54">
        <f t="shared" si="4"/>
        <v>128.09820000000002</v>
      </c>
      <c r="M9" s="58">
        <v>70</v>
      </c>
      <c r="N9" s="19">
        <v>1721</v>
      </c>
      <c r="O9" s="66">
        <f t="shared" ref="O9:O38" si="11">N9/12</f>
        <v>143.41666666666666</v>
      </c>
      <c r="P9" s="54">
        <f t="shared" si="6"/>
        <v>133.3775</v>
      </c>
      <c r="Q9" s="10">
        <f t="shared" si="0"/>
        <v>1726.8000000000002</v>
      </c>
      <c r="R9" s="66">
        <v>143.9</v>
      </c>
      <c r="S9" s="25">
        <f t="shared" si="7"/>
        <v>133.827</v>
      </c>
      <c r="T9" s="58">
        <v>70</v>
      </c>
      <c r="U9" s="19">
        <v>1733</v>
      </c>
      <c r="V9" s="66">
        <f t="shared" si="1"/>
        <v>144.35890000000001</v>
      </c>
      <c r="W9" s="25">
        <f t="shared" si="8"/>
        <v>134.25377700000001</v>
      </c>
      <c r="X9" s="33">
        <v>1743.92</v>
      </c>
      <c r="Y9" s="66">
        <v>145.32</v>
      </c>
      <c r="Z9" s="25">
        <f t="shared" si="9"/>
        <v>135.14760000000001</v>
      </c>
      <c r="AA9" s="33">
        <v>1885</v>
      </c>
      <c r="AB9" s="110">
        <v>157.08000000000001</v>
      </c>
      <c r="AC9" s="25">
        <f t="shared" si="10"/>
        <v>149.226</v>
      </c>
    </row>
    <row r="10" spans="1:29" x14ac:dyDescent="0.25">
      <c r="A10" s="59">
        <v>71</v>
      </c>
      <c r="B10" s="38">
        <f>185.93-2</f>
        <v>183.93</v>
      </c>
      <c r="C10" s="48" t="s">
        <v>5</v>
      </c>
      <c r="D10" s="38">
        <f>164-2</f>
        <v>162</v>
      </c>
      <c r="E10" s="48" t="s">
        <v>5</v>
      </c>
      <c r="F10" s="11">
        <v>71</v>
      </c>
      <c r="G10" s="19">
        <f t="shared" si="2"/>
        <v>1744.44</v>
      </c>
      <c r="H10" s="66">
        <v>145.37</v>
      </c>
      <c r="I10" s="25">
        <f t="shared" si="3"/>
        <v>138.10149999999999</v>
      </c>
      <c r="J10" s="19">
        <v>1706.5</v>
      </c>
      <c r="K10" s="66">
        <v>142.15</v>
      </c>
      <c r="L10" s="25">
        <f t="shared" si="4"/>
        <v>132.1995</v>
      </c>
      <c r="M10" s="59">
        <v>71</v>
      </c>
      <c r="N10" s="19">
        <v>1776</v>
      </c>
      <c r="O10" s="66">
        <f t="shared" si="11"/>
        <v>148</v>
      </c>
      <c r="P10" s="25">
        <f t="shared" si="6"/>
        <v>137.64000000000001</v>
      </c>
      <c r="Q10" s="10">
        <f>R10*12</f>
        <v>1782.6000000000001</v>
      </c>
      <c r="R10" s="66">
        <v>148.55000000000001</v>
      </c>
      <c r="S10" s="25">
        <f t="shared" si="7"/>
        <v>138.15150000000003</v>
      </c>
      <c r="T10" s="59">
        <v>71</v>
      </c>
      <c r="U10" s="19">
        <v>1786</v>
      </c>
      <c r="V10" s="66">
        <f t="shared" si="1"/>
        <v>148.77379999999999</v>
      </c>
      <c r="W10" s="25">
        <f t="shared" si="8"/>
        <v>138.359634</v>
      </c>
      <c r="X10" s="33">
        <v>1778.87</v>
      </c>
      <c r="Y10" s="66">
        <v>148.22999999999999</v>
      </c>
      <c r="Z10" s="25">
        <f t="shared" si="9"/>
        <v>137.85390000000001</v>
      </c>
      <c r="AA10" s="33">
        <v>1944</v>
      </c>
      <c r="AB10" s="110">
        <v>162</v>
      </c>
      <c r="AC10" s="25">
        <f t="shared" si="10"/>
        <v>153.9</v>
      </c>
    </row>
    <row r="11" spans="1:29" x14ac:dyDescent="0.25">
      <c r="A11" s="59">
        <v>72</v>
      </c>
      <c r="B11" s="38">
        <f>192.73-2</f>
        <v>190.73</v>
      </c>
      <c r="C11" s="48" t="s">
        <v>5</v>
      </c>
      <c r="D11" s="38">
        <f>170-2</f>
        <v>168</v>
      </c>
      <c r="E11" s="48" t="s">
        <v>5</v>
      </c>
      <c r="F11" s="11">
        <v>72</v>
      </c>
      <c r="G11" s="19">
        <f t="shared" si="2"/>
        <v>1800.2400000000002</v>
      </c>
      <c r="H11" s="66">
        <v>150.02000000000001</v>
      </c>
      <c r="I11" s="25">
        <f t="shared" si="3"/>
        <v>142.51900000000001</v>
      </c>
      <c r="J11" s="19">
        <v>1759.42</v>
      </c>
      <c r="K11" s="66">
        <v>146.56</v>
      </c>
      <c r="L11" s="25">
        <f t="shared" si="4"/>
        <v>136.30080000000001</v>
      </c>
      <c r="M11" s="59">
        <v>72</v>
      </c>
      <c r="N11" s="19">
        <v>1832</v>
      </c>
      <c r="O11" s="66">
        <f t="shared" si="11"/>
        <v>152.66666666666666</v>
      </c>
      <c r="P11" s="25">
        <f t="shared" si="6"/>
        <v>141.97999999999999</v>
      </c>
      <c r="Q11" s="10">
        <f t="shared" si="0"/>
        <v>1838.3999999999999</v>
      </c>
      <c r="R11" s="66">
        <v>153.19999999999999</v>
      </c>
      <c r="S11" s="25">
        <f t="shared" si="7"/>
        <v>142.476</v>
      </c>
      <c r="T11" s="59">
        <v>72</v>
      </c>
      <c r="U11" s="19">
        <v>1841</v>
      </c>
      <c r="V11" s="66">
        <f t="shared" si="1"/>
        <v>153.3553</v>
      </c>
      <c r="W11" s="25">
        <f t="shared" si="8"/>
        <v>142.620429</v>
      </c>
      <c r="X11" s="33">
        <v>1841.11</v>
      </c>
      <c r="Y11" s="66">
        <v>153.41999999999999</v>
      </c>
      <c r="Z11" s="25">
        <f t="shared" si="9"/>
        <v>142.6806</v>
      </c>
      <c r="AA11" s="33">
        <v>2006</v>
      </c>
      <c r="AB11" s="110">
        <v>167.17</v>
      </c>
      <c r="AC11" s="25">
        <f t="shared" si="10"/>
        <v>158.81149999999997</v>
      </c>
    </row>
    <row r="12" spans="1:29" x14ac:dyDescent="0.25">
      <c r="A12" s="59">
        <v>73</v>
      </c>
      <c r="B12" s="38">
        <f>199.54-2</f>
        <v>197.54</v>
      </c>
      <c r="C12" s="48" t="s">
        <v>5</v>
      </c>
      <c r="D12" s="38">
        <f>176-2</f>
        <v>174</v>
      </c>
      <c r="E12" s="48" t="s">
        <v>5</v>
      </c>
      <c r="F12" s="11">
        <v>73</v>
      </c>
      <c r="G12" s="19">
        <f t="shared" si="2"/>
        <v>1872.3600000000001</v>
      </c>
      <c r="H12" s="66">
        <v>156.03</v>
      </c>
      <c r="I12" s="25">
        <f t="shared" si="3"/>
        <v>148.2285</v>
      </c>
      <c r="J12" s="19">
        <v>1812.34</v>
      </c>
      <c r="K12" s="66">
        <v>150.97</v>
      </c>
      <c r="L12" s="25">
        <f t="shared" si="4"/>
        <v>140.40210000000002</v>
      </c>
      <c r="M12" s="59">
        <v>73</v>
      </c>
      <c r="N12" s="19">
        <v>1897</v>
      </c>
      <c r="O12" s="66">
        <f t="shared" si="11"/>
        <v>158.08333333333334</v>
      </c>
      <c r="P12" s="25">
        <f t="shared" si="6"/>
        <v>147.01750000000001</v>
      </c>
      <c r="Q12" s="10">
        <f t="shared" si="0"/>
        <v>1903.6799999999998</v>
      </c>
      <c r="R12" s="66">
        <v>158.63999999999999</v>
      </c>
      <c r="S12" s="25">
        <f t="shared" si="7"/>
        <v>147.5352</v>
      </c>
      <c r="T12" s="59">
        <v>73</v>
      </c>
      <c r="U12" s="19">
        <v>1901</v>
      </c>
      <c r="V12" s="66">
        <f t="shared" si="1"/>
        <v>158.35329999999999</v>
      </c>
      <c r="W12" s="25">
        <f t="shared" si="8"/>
        <v>147.26856899999999</v>
      </c>
      <c r="X12" s="33">
        <v>1905.54</v>
      </c>
      <c r="Y12" s="66">
        <v>158.79</v>
      </c>
      <c r="Z12" s="25">
        <f t="shared" si="9"/>
        <v>147.6747</v>
      </c>
      <c r="AA12" s="33">
        <v>2065</v>
      </c>
      <c r="AB12" s="110">
        <v>172.08</v>
      </c>
      <c r="AC12" s="25">
        <f t="shared" si="10"/>
        <v>163.476</v>
      </c>
    </row>
    <row r="13" spans="1:29" x14ac:dyDescent="0.25">
      <c r="A13" s="60">
        <v>74</v>
      </c>
      <c r="B13" s="41">
        <f>206.34-2</f>
        <v>204.34</v>
      </c>
      <c r="C13" s="88" t="s">
        <v>5</v>
      </c>
      <c r="D13" s="41">
        <f>182-2</f>
        <v>180</v>
      </c>
      <c r="E13" s="88" t="s">
        <v>5</v>
      </c>
      <c r="F13" s="13">
        <v>74</v>
      </c>
      <c r="G13" s="29">
        <f t="shared" si="2"/>
        <v>1947.2400000000002</v>
      </c>
      <c r="H13" s="67">
        <v>162.27000000000001</v>
      </c>
      <c r="I13" s="30">
        <f t="shared" si="3"/>
        <v>154.15649999999999</v>
      </c>
      <c r="J13" s="29">
        <v>1865.25</v>
      </c>
      <c r="K13" s="66">
        <v>155.37</v>
      </c>
      <c r="L13" s="25">
        <f t="shared" si="4"/>
        <v>144.4941</v>
      </c>
      <c r="M13" s="60">
        <v>74</v>
      </c>
      <c r="N13" s="29">
        <v>1953</v>
      </c>
      <c r="O13" s="66">
        <f t="shared" si="11"/>
        <v>162.75</v>
      </c>
      <c r="P13" s="25">
        <f t="shared" si="6"/>
        <v>151.35750000000002</v>
      </c>
      <c r="Q13" s="12">
        <f t="shared" si="0"/>
        <v>1959.72</v>
      </c>
      <c r="R13" s="67">
        <v>163.31</v>
      </c>
      <c r="S13" s="30">
        <f t="shared" si="7"/>
        <v>151.87830000000002</v>
      </c>
      <c r="T13" s="60">
        <v>74</v>
      </c>
      <c r="U13" s="29">
        <v>1968</v>
      </c>
      <c r="V13" s="67">
        <f t="shared" si="1"/>
        <v>163.93440000000001</v>
      </c>
      <c r="W13" s="25">
        <f t="shared" si="8"/>
        <v>152.45899200000002</v>
      </c>
      <c r="X13" s="36">
        <v>1981.98</v>
      </c>
      <c r="Y13" s="66">
        <v>165.16</v>
      </c>
      <c r="Z13" s="56">
        <f t="shared" si="9"/>
        <v>153.59880000000001</v>
      </c>
      <c r="AA13" s="36">
        <v>2127</v>
      </c>
      <c r="AB13" s="111">
        <v>177.25</v>
      </c>
      <c r="AC13" s="30">
        <f t="shared" si="10"/>
        <v>168.38749999999999</v>
      </c>
    </row>
    <row r="14" spans="1:29" x14ac:dyDescent="0.25">
      <c r="A14" s="59">
        <v>75</v>
      </c>
      <c r="B14" s="38">
        <f>213.14-2</f>
        <v>211.14</v>
      </c>
      <c r="C14" s="44">
        <f>249.42-2</f>
        <v>247.42</v>
      </c>
      <c r="D14" s="38">
        <f>188-2</f>
        <v>186</v>
      </c>
      <c r="E14" s="44">
        <f>220-2</f>
        <v>218</v>
      </c>
      <c r="F14" s="11">
        <v>75</v>
      </c>
      <c r="G14" s="19">
        <f t="shared" si="2"/>
        <v>2025.12</v>
      </c>
      <c r="H14" s="66">
        <v>168.76</v>
      </c>
      <c r="I14" s="25">
        <f t="shared" si="3"/>
        <v>160.32199999999997</v>
      </c>
      <c r="J14" s="19">
        <v>1927.53</v>
      </c>
      <c r="K14" s="106">
        <v>160.56</v>
      </c>
      <c r="L14" s="54">
        <f t="shared" si="4"/>
        <v>149.32080000000002</v>
      </c>
      <c r="M14" s="59">
        <v>75</v>
      </c>
      <c r="N14" s="19">
        <v>2039</v>
      </c>
      <c r="O14" s="106">
        <f t="shared" si="11"/>
        <v>169.91666666666666</v>
      </c>
      <c r="P14" s="54">
        <f t="shared" si="6"/>
        <v>158.02250000000001</v>
      </c>
      <c r="Q14" s="10">
        <f t="shared" si="0"/>
        <v>2046</v>
      </c>
      <c r="R14" s="66">
        <v>170.5</v>
      </c>
      <c r="S14" s="25">
        <f t="shared" si="7"/>
        <v>158.565</v>
      </c>
      <c r="T14" s="59">
        <v>75</v>
      </c>
      <c r="U14" s="19">
        <v>2039</v>
      </c>
      <c r="V14" s="66">
        <f t="shared" si="1"/>
        <v>169.84870000000001</v>
      </c>
      <c r="W14" s="54">
        <f t="shared" si="8"/>
        <v>157.95929100000001</v>
      </c>
      <c r="X14" s="33">
        <v>2072.62</v>
      </c>
      <c r="Y14" s="106">
        <v>172.71</v>
      </c>
      <c r="Z14" s="25">
        <f t="shared" si="9"/>
        <v>160.62030000000001</v>
      </c>
      <c r="AA14" s="33">
        <v>2190</v>
      </c>
      <c r="AB14" s="110">
        <v>182.5</v>
      </c>
      <c r="AC14" s="25">
        <f t="shared" si="10"/>
        <v>173.375</v>
      </c>
    </row>
    <row r="15" spans="1:29" x14ac:dyDescent="0.25">
      <c r="A15" s="59">
        <v>76</v>
      </c>
      <c r="B15" s="38">
        <f>219.94-2</f>
        <v>217.94</v>
      </c>
      <c r="C15" s="44">
        <f>249.42-2</f>
        <v>247.42</v>
      </c>
      <c r="D15" s="38">
        <f>194-2</f>
        <v>192</v>
      </c>
      <c r="E15" s="44">
        <f>220-2</f>
        <v>218</v>
      </c>
      <c r="F15" s="11">
        <v>76</v>
      </c>
      <c r="G15" s="19">
        <f t="shared" si="2"/>
        <v>2106.12</v>
      </c>
      <c r="H15" s="66">
        <v>175.51</v>
      </c>
      <c r="I15" s="25">
        <f t="shared" si="3"/>
        <v>166.7345</v>
      </c>
      <c r="J15" s="19">
        <v>1991.13</v>
      </c>
      <c r="K15" s="66">
        <v>165.86</v>
      </c>
      <c r="L15" s="25">
        <f t="shared" si="4"/>
        <v>154.24980000000002</v>
      </c>
      <c r="M15" s="59">
        <v>76</v>
      </c>
      <c r="N15" s="19">
        <v>2119</v>
      </c>
      <c r="O15" s="66">
        <f t="shared" si="11"/>
        <v>176.58333333333334</v>
      </c>
      <c r="P15" s="25">
        <f t="shared" si="6"/>
        <v>164.22250000000003</v>
      </c>
      <c r="Q15" s="10">
        <f t="shared" si="0"/>
        <v>2124.2400000000002</v>
      </c>
      <c r="R15" s="66">
        <v>177.02</v>
      </c>
      <c r="S15" s="25">
        <f t="shared" si="7"/>
        <v>164.62860000000001</v>
      </c>
      <c r="T15" s="59">
        <v>76</v>
      </c>
      <c r="U15" s="19">
        <v>2111</v>
      </c>
      <c r="V15" s="66">
        <f t="shared" si="1"/>
        <v>175.84629999999999</v>
      </c>
      <c r="W15" s="25">
        <f t="shared" si="8"/>
        <v>163.537059</v>
      </c>
      <c r="X15" s="33">
        <v>2164.34</v>
      </c>
      <c r="Y15" s="66">
        <v>180.35</v>
      </c>
      <c r="Z15" s="25">
        <f t="shared" si="9"/>
        <v>167.72550000000001</v>
      </c>
      <c r="AA15" s="33">
        <v>2257</v>
      </c>
      <c r="AB15" s="110">
        <v>188.08</v>
      </c>
      <c r="AC15" s="25">
        <f t="shared" si="10"/>
        <v>178.67600000000002</v>
      </c>
    </row>
    <row r="16" spans="1:29" x14ac:dyDescent="0.25">
      <c r="A16" s="59">
        <v>77</v>
      </c>
      <c r="B16" s="38">
        <f>226.75-2</f>
        <v>224.75</v>
      </c>
      <c r="C16" s="47" t="s">
        <v>6</v>
      </c>
      <c r="D16" s="38">
        <f>200-2</f>
        <v>198</v>
      </c>
      <c r="E16" s="47" t="s">
        <v>6</v>
      </c>
      <c r="F16" s="11">
        <v>77</v>
      </c>
      <c r="G16" s="19">
        <f t="shared" si="2"/>
        <v>2190.36</v>
      </c>
      <c r="H16" s="66">
        <v>182.53</v>
      </c>
      <c r="I16" s="25">
        <f t="shared" si="3"/>
        <v>173.40349999999998</v>
      </c>
      <c r="J16" s="19">
        <v>2056.84</v>
      </c>
      <c r="K16" s="66">
        <v>171.33</v>
      </c>
      <c r="L16" s="25">
        <f t="shared" si="4"/>
        <v>159.33690000000001</v>
      </c>
      <c r="M16" s="59">
        <v>77</v>
      </c>
      <c r="N16" s="19">
        <v>2188</v>
      </c>
      <c r="O16" s="66">
        <f t="shared" si="11"/>
        <v>182.33333333333334</v>
      </c>
      <c r="P16" s="25">
        <f t="shared" si="6"/>
        <v>169.57000000000002</v>
      </c>
      <c r="Q16" s="10">
        <f t="shared" si="0"/>
        <v>2204.64</v>
      </c>
      <c r="R16" s="66">
        <v>183.72</v>
      </c>
      <c r="S16" s="25">
        <f t="shared" si="7"/>
        <v>170.8596</v>
      </c>
      <c r="T16" s="59">
        <v>77</v>
      </c>
      <c r="U16" s="19">
        <v>2183</v>
      </c>
      <c r="V16" s="66">
        <f t="shared" si="1"/>
        <v>181.84389999999999</v>
      </c>
      <c r="W16" s="25">
        <f t="shared" si="8"/>
        <v>169.11482699999999</v>
      </c>
      <c r="X16" s="33">
        <v>2272.4499999999998</v>
      </c>
      <c r="Y16" s="66">
        <v>189.36</v>
      </c>
      <c r="Z16" s="25">
        <f t="shared" si="9"/>
        <v>176.10480000000001</v>
      </c>
      <c r="AA16" s="33">
        <v>2324</v>
      </c>
      <c r="AB16" s="110">
        <v>193.67</v>
      </c>
      <c r="AC16" s="25">
        <f t="shared" si="10"/>
        <v>183.98649999999998</v>
      </c>
    </row>
    <row r="17" spans="1:29" x14ac:dyDescent="0.25">
      <c r="A17" s="59">
        <v>78</v>
      </c>
      <c r="B17" s="38">
        <f>226.75-2</f>
        <v>224.75</v>
      </c>
      <c r="C17" s="44"/>
      <c r="D17" s="38">
        <f>200-2</f>
        <v>198</v>
      </c>
      <c r="E17" s="44"/>
      <c r="F17" s="11">
        <v>78</v>
      </c>
      <c r="G17" s="19">
        <f t="shared" si="2"/>
        <v>2277.96</v>
      </c>
      <c r="H17" s="66">
        <v>189.83</v>
      </c>
      <c r="I17" s="25">
        <f t="shared" si="3"/>
        <v>180.33850000000001</v>
      </c>
      <c r="J17" s="19">
        <v>2124.7199999999998</v>
      </c>
      <c r="K17" s="66">
        <v>176.99</v>
      </c>
      <c r="L17" s="25">
        <f t="shared" si="4"/>
        <v>164.60070000000002</v>
      </c>
      <c r="M17" s="59">
        <v>78</v>
      </c>
      <c r="N17" s="19">
        <v>2258</v>
      </c>
      <c r="O17" s="66">
        <f t="shared" si="11"/>
        <v>188.16666666666666</v>
      </c>
      <c r="P17" s="25">
        <f t="shared" si="6"/>
        <v>174.995</v>
      </c>
      <c r="Q17" s="10">
        <f t="shared" si="0"/>
        <v>2287.1999999999998</v>
      </c>
      <c r="R17" s="66">
        <v>190.6</v>
      </c>
      <c r="S17" s="25">
        <f t="shared" si="7"/>
        <v>177.25800000000001</v>
      </c>
      <c r="T17" s="59">
        <v>78</v>
      </c>
      <c r="U17" s="19">
        <v>2253</v>
      </c>
      <c r="V17" s="66">
        <f t="shared" si="1"/>
        <v>187.67490000000001</v>
      </c>
      <c r="W17" s="25">
        <f t="shared" si="8"/>
        <v>174.53765700000002</v>
      </c>
      <c r="X17" s="33">
        <v>2375.1</v>
      </c>
      <c r="Y17" s="66">
        <v>197.92</v>
      </c>
      <c r="Z17" s="25">
        <f t="shared" si="9"/>
        <v>184.06559999999999</v>
      </c>
      <c r="AA17" s="33">
        <v>2395</v>
      </c>
      <c r="AB17" s="110">
        <v>199.58</v>
      </c>
      <c r="AC17" s="25">
        <f t="shared" si="10"/>
        <v>189.601</v>
      </c>
    </row>
    <row r="18" spans="1:29" x14ac:dyDescent="0.25">
      <c r="A18" s="59">
        <v>79</v>
      </c>
      <c r="B18" s="41" t="s">
        <v>6</v>
      </c>
      <c r="C18" s="45"/>
      <c r="D18" s="41" t="s">
        <v>6</v>
      </c>
      <c r="E18" s="45"/>
      <c r="F18" s="11">
        <v>79</v>
      </c>
      <c r="G18" s="29">
        <f t="shared" si="2"/>
        <v>2369.04</v>
      </c>
      <c r="H18" s="67">
        <v>197.42</v>
      </c>
      <c r="I18" s="30">
        <f t="shared" si="3"/>
        <v>187.54899999999998</v>
      </c>
      <c r="J18" s="20">
        <v>2194.83</v>
      </c>
      <c r="K18" s="67">
        <v>182.83</v>
      </c>
      <c r="L18" s="25">
        <f t="shared" si="4"/>
        <v>170.03190000000001</v>
      </c>
      <c r="M18" s="59">
        <v>79</v>
      </c>
      <c r="N18" s="20">
        <v>2329</v>
      </c>
      <c r="O18" s="67">
        <f t="shared" si="11"/>
        <v>194.08333333333334</v>
      </c>
      <c r="P18" s="25">
        <f t="shared" si="6"/>
        <v>180.49750000000003</v>
      </c>
      <c r="Q18" s="12">
        <f t="shared" si="0"/>
        <v>2371.92</v>
      </c>
      <c r="R18" s="67">
        <v>197.66</v>
      </c>
      <c r="S18" s="30">
        <f t="shared" si="7"/>
        <v>183.82380000000001</v>
      </c>
      <c r="T18" s="59">
        <v>79</v>
      </c>
      <c r="U18" s="20">
        <v>2327</v>
      </c>
      <c r="V18" s="67">
        <f t="shared" si="1"/>
        <v>193.8391</v>
      </c>
      <c r="W18" s="56">
        <f t="shared" si="8"/>
        <v>180.270363</v>
      </c>
      <c r="X18" s="36">
        <v>2482.12</v>
      </c>
      <c r="Y18" s="67">
        <v>206.83</v>
      </c>
      <c r="Z18" s="56">
        <f t="shared" si="9"/>
        <v>192.35190000000003</v>
      </c>
      <c r="AA18" s="36">
        <v>2466</v>
      </c>
      <c r="AB18" s="111">
        <v>205.5</v>
      </c>
      <c r="AC18" s="30">
        <f t="shared" si="10"/>
        <v>195.22499999999999</v>
      </c>
    </row>
    <row r="19" spans="1:29" x14ac:dyDescent="0.25">
      <c r="A19" s="58">
        <v>80</v>
      </c>
      <c r="B19" s="38"/>
      <c r="C19" s="48"/>
      <c r="D19" s="38"/>
      <c r="E19" s="48"/>
      <c r="F19" s="9">
        <v>80</v>
      </c>
      <c r="G19" s="19">
        <f t="shared" si="2"/>
        <v>2463.84</v>
      </c>
      <c r="H19" s="66">
        <v>205.32</v>
      </c>
      <c r="I19" s="25">
        <f t="shared" si="3"/>
        <v>195.05399999999997</v>
      </c>
      <c r="J19" s="19">
        <v>2267.2600000000002</v>
      </c>
      <c r="K19" s="66">
        <v>188.86</v>
      </c>
      <c r="L19" s="54">
        <f t="shared" si="4"/>
        <v>175.63980000000001</v>
      </c>
      <c r="M19" s="58">
        <v>80</v>
      </c>
      <c r="N19" s="19">
        <v>2401</v>
      </c>
      <c r="O19" s="66">
        <f t="shared" si="11"/>
        <v>200.08333333333334</v>
      </c>
      <c r="P19" s="54">
        <f t="shared" si="6"/>
        <v>186.07750000000001</v>
      </c>
      <c r="Q19" s="10">
        <f t="shared" si="0"/>
        <v>2459.04</v>
      </c>
      <c r="R19" s="66">
        <v>204.92</v>
      </c>
      <c r="S19" s="25">
        <f t="shared" si="7"/>
        <v>190.57560000000001</v>
      </c>
      <c r="T19" s="58">
        <v>80</v>
      </c>
      <c r="U19" s="19">
        <v>2400</v>
      </c>
      <c r="V19" s="66">
        <f t="shared" si="1"/>
        <v>199.92</v>
      </c>
      <c r="W19" s="25">
        <f t="shared" si="8"/>
        <v>185.9256</v>
      </c>
      <c r="X19" s="33">
        <v>2593.5</v>
      </c>
      <c r="Y19" s="66">
        <v>216.12</v>
      </c>
      <c r="Z19" s="25">
        <f t="shared" si="9"/>
        <v>200.99160000000001</v>
      </c>
      <c r="AA19" s="33">
        <v>2541</v>
      </c>
      <c r="AB19" s="110">
        <v>211.75</v>
      </c>
      <c r="AC19" s="25">
        <f t="shared" si="10"/>
        <v>201.16249999999999</v>
      </c>
    </row>
    <row r="20" spans="1:29" x14ac:dyDescent="0.25">
      <c r="A20" s="59">
        <v>81</v>
      </c>
      <c r="B20" s="89" t="s">
        <v>17</v>
      </c>
      <c r="C20" s="48" t="s">
        <v>18</v>
      </c>
      <c r="D20" s="89" t="s">
        <v>17</v>
      </c>
      <c r="E20" s="48" t="s">
        <v>18</v>
      </c>
      <c r="F20" s="11">
        <v>81</v>
      </c>
      <c r="G20" s="19">
        <f t="shared" si="2"/>
        <v>2562.36</v>
      </c>
      <c r="H20" s="66">
        <v>213.53</v>
      </c>
      <c r="I20" s="25">
        <f t="shared" si="3"/>
        <v>202.8535</v>
      </c>
      <c r="J20" s="19">
        <v>2342.08</v>
      </c>
      <c r="K20" s="66">
        <v>195.1</v>
      </c>
      <c r="L20" s="25">
        <f t="shared" si="4"/>
        <v>181.44300000000001</v>
      </c>
      <c r="M20" s="59">
        <v>81</v>
      </c>
      <c r="N20" s="19">
        <v>2474</v>
      </c>
      <c r="O20" s="66">
        <f t="shared" si="11"/>
        <v>206.16666666666666</v>
      </c>
      <c r="P20" s="25">
        <f t="shared" si="6"/>
        <v>191.73500000000001</v>
      </c>
      <c r="Q20" s="10">
        <f t="shared" si="0"/>
        <v>2548.08</v>
      </c>
      <c r="R20" s="66">
        <v>212.34</v>
      </c>
      <c r="S20" s="25">
        <f t="shared" si="7"/>
        <v>197.47620000000001</v>
      </c>
      <c r="T20" s="59">
        <v>81</v>
      </c>
      <c r="U20" s="19">
        <v>2476</v>
      </c>
      <c r="V20" s="66">
        <f t="shared" si="1"/>
        <v>206.2508</v>
      </c>
      <c r="W20" s="25">
        <f t="shared" si="8"/>
        <v>191.813244</v>
      </c>
      <c r="X20" s="33">
        <v>2684.14</v>
      </c>
      <c r="Y20" s="66">
        <v>223.67</v>
      </c>
      <c r="Z20" s="25">
        <f t="shared" si="9"/>
        <v>208.01310000000001</v>
      </c>
      <c r="AA20" s="33">
        <v>2614</v>
      </c>
      <c r="AB20" s="110">
        <v>217.83</v>
      </c>
      <c r="AC20" s="25">
        <f t="shared" si="10"/>
        <v>206.9385</v>
      </c>
    </row>
    <row r="21" spans="1:29" x14ac:dyDescent="0.25">
      <c r="A21" s="59">
        <v>82</v>
      </c>
      <c r="B21" s="38" t="s">
        <v>16</v>
      </c>
      <c r="C21" s="44" t="s">
        <v>16</v>
      </c>
      <c r="D21" s="38" t="s">
        <v>16</v>
      </c>
      <c r="E21" s="44" t="s">
        <v>16</v>
      </c>
      <c r="F21" s="11">
        <v>82</v>
      </c>
      <c r="G21" s="19">
        <f t="shared" si="2"/>
        <v>2664.84</v>
      </c>
      <c r="H21" s="66">
        <v>222.07</v>
      </c>
      <c r="I21" s="25">
        <f t="shared" si="3"/>
        <v>210.9665</v>
      </c>
      <c r="J21" s="19">
        <v>2419.37</v>
      </c>
      <c r="K21" s="66">
        <v>201.53</v>
      </c>
      <c r="L21" s="25">
        <f t="shared" si="4"/>
        <v>187.4229</v>
      </c>
      <c r="M21" s="59">
        <v>82</v>
      </c>
      <c r="N21" s="19">
        <v>2547</v>
      </c>
      <c r="O21" s="66">
        <f t="shared" si="11"/>
        <v>212.25</v>
      </c>
      <c r="P21" s="25">
        <f t="shared" si="6"/>
        <v>197.39250000000001</v>
      </c>
      <c r="Q21" s="10">
        <f t="shared" si="0"/>
        <v>2639.52</v>
      </c>
      <c r="R21" s="66">
        <v>219.96</v>
      </c>
      <c r="S21" s="25">
        <f t="shared" si="7"/>
        <v>204.56280000000001</v>
      </c>
      <c r="T21" s="59">
        <v>82</v>
      </c>
      <c r="U21" s="19">
        <v>2553</v>
      </c>
      <c r="V21" s="66">
        <f t="shared" si="1"/>
        <v>212.66489999999999</v>
      </c>
      <c r="W21" s="25">
        <f t="shared" si="8"/>
        <v>197.778357</v>
      </c>
      <c r="X21" s="33">
        <v>2764.94</v>
      </c>
      <c r="Y21" s="66">
        <v>230.4</v>
      </c>
      <c r="Z21" s="25">
        <f t="shared" si="9"/>
        <v>214.27200000000002</v>
      </c>
      <c r="AA21" s="33">
        <v>2689</v>
      </c>
      <c r="AB21" s="110">
        <v>224.08</v>
      </c>
      <c r="AC21" s="25">
        <f t="shared" si="10"/>
        <v>212.876</v>
      </c>
    </row>
    <row r="22" spans="1:29" x14ac:dyDescent="0.25">
      <c r="A22" s="59">
        <v>83</v>
      </c>
      <c r="B22" s="38" t="s">
        <v>7</v>
      </c>
      <c r="C22" s="47" t="s">
        <v>7</v>
      </c>
      <c r="D22" s="38" t="s">
        <v>7</v>
      </c>
      <c r="E22" s="47" t="s">
        <v>7</v>
      </c>
      <c r="F22" s="11">
        <v>83</v>
      </c>
      <c r="G22" s="19">
        <f t="shared" si="2"/>
        <v>2771.52</v>
      </c>
      <c r="H22" s="66">
        <v>230.96</v>
      </c>
      <c r="I22" s="25">
        <f t="shared" si="3"/>
        <v>219.41200000000001</v>
      </c>
      <c r="J22" s="19">
        <v>2499.21</v>
      </c>
      <c r="K22" s="66">
        <v>208.18</v>
      </c>
      <c r="L22" s="25">
        <f t="shared" si="4"/>
        <v>193.60740000000001</v>
      </c>
      <c r="M22" s="59">
        <v>83</v>
      </c>
      <c r="N22" s="19">
        <v>2619</v>
      </c>
      <c r="O22" s="66">
        <f t="shared" si="11"/>
        <v>218.25</v>
      </c>
      <c r="P22" s="25">
        <f t="shared" si="6"/>
        <v>202.9725</v>
      </c>
      <c r="Q22" s="10">
        <f t="shared" si="0"/>
        <v>2733.36</v>
      </c>
      <c r="R22" s="66">
        <v>227.78</v>
      </c>
      <c r="S22" s="25">
        <f t="shared" si="7"/>
        <v>211.83540000000002</v>
      </c>
      <c r="T22" s="59">
        <v>83</v>
      </c>
      <c r="U22" s="19">
        <v>2632</v>
      </c>
      <c r="V22" s="66">
        <f t="shared" si="1"/>
        <v>219.2456</v>
      </c>
      <c r="W22" s="25">
        <f t="shared" si="8"/>
        <v>203.89840800000002</v>
      </c>
      <c r="X22" s="33">
        <v>2833.74</v>
      </c>
      <c r="Y22" s="66">
        <v>236.14</v>
      </c>
      <c r="Z22" s="25">
        <f t="shared" si="9"/>
        <v>219.61019999999999</v>
      </c>
      <c r="AA22" s="33">
        <v>2767</v>
      </c>
      <c r="AB22" s="110">
        <v>230.58</v>
      </c>
      <c r="AC22" s="25">
        <f t="shared" si="10"/>
        <v>219.05099999999999</v>
      </c>
    </row>
    <row r="23" spans="1:29" x14ac:dyDescent="0.25">
      <c r="A23" s="59">
        <v>84</v>
      </c>
      <c r="B23" s="41">
        <f>340.12-2</f>
        <v>338.12</v>
      </c>
      <c r="C23" s="45">
        <f>340.12-2</f>
        <v>338.12</v>
      </c>
      <c r="D23" s="41">
        <f>300-2</f>
        <v>298</v>
      </c>
      <c r="E23" s="45">
        <f>300-2</f>
        <v>298</v>
      </c>
      <c r="F23" s="11">
        <v>84</v>
      </c>
      <c r="G23" s="29">
        <f t="shared" si="2"/>
        <v>2882.2799999999997</v>
      </c>
      <c r="H23" s="67">
        <v>240.19</v>
      </c>
      <c r="I23" s="30">
        <f t="shared" si="3"/>
        <v>228.18049999999999</v>
      </c>
      <c r="J23" s="20">
        <v>2581.69</v>
      </c>
      <c r="K23" s="66">
        <v>215.05</v>
      </c>
      <c r="L23" s="25">
        <f t="shared" si="4"/>
        <v>199.99650000000003</v>
      </c>
      <c r="M23" s="59">
        <v>84</v>
      </c>
      <c r="N23" s="20">
        <v>2693</v>
      </c>
      <c r="O23" s="66">
        <f t="shared" si="11"/>
        <v>224.41666666666666</v>
      </c>
      <c r="P23" s="25">
        <f t="shared" si="6"/>
        <v>208.70750000000001</v>
      </c>
      <c r="Q23" s="12">
        <f>R23*12</f>
        <v>2829.7200000000003</v>
      </c>
      <c r="R23" s="67">
        <v>235.81</v>
      </c>
      <c r="S23" s="30">
        <f t="shared" si="7"/>
        <v>219.30330000000001</v>
      </c>
      <c r="T23" s="59">
        <v>84</v>
      </c>
      <c r="U23" s="20">
        <v>2712</v>
      </c>
      <c r="V23" s="67">
        <f t="shared" si="1"/>
        <v>225.90959999999998</v>
      </c>
      <c r="W23" s="56">
        <f t="shared" si="8"/>
        <v>210.09592799999999</v>
      </c>
      <c r="X23" s="36">
        <v>2890.52</v>
      </c>
      <c r="Y23" s="66">
        <v>240.87</v>
      </c>
      <c r="Z23" s="56">
        <f t="shared" si="9"/>
        <v>224.00910000000002</v>
      </c>
      <c r="AA23" s="36">
        <v>2849</v>
      </c>
      <c r="AB23" s="111">
        <v>237.42</v>
      </c>
      <c r="AC23" s="30">
        <f t="shared" si="10"/>
        <v>225.54899999999998</v>
      </c>
    </row>
    <row r="24" spans="1:29" x14ac:dyDescent="0.25">
      <c r="A24" s="58">
        <v>85</v>
      </c>
      <c r="B24" s="38" t="s">
        <v>6</v>
      </c>
      <c r="C24" s="44" t="s">
        <v>6</v>
      </c>
      <c r="D24" s="38" t="s">
        <v>6</v>
      </c>
      <c r="E24" s="44" t="s">
        <v>6</v>
      </c>
      <c r="F24" s="9">
        <v>85</v>
      </c>
      <c r="G24" s="19">
        <f t="shared" si="2"/>
        <v>2997.6000000000004</v>
      </c>
      <c r="H24" s="66">
        <v>249.8</v>
      </c>
      <c r="I24" s="25">
        <f t="shared" si="3"/>
        <v>237.31</v>
      </c>
      <c r="J24" s="19">
        <v>2666.88</v>
      </c>
      <c r="K24" s="106">
        <v>222.15</v>
      </c>
      <c r="L24" s="54">
        <f t="shared" si="4"/>
        <v>206.59950000000001</v>
      </c>
      <c r="M24" s="58">
        <v>85</v>
      </c>
      <c r="N24" s="19">
        <v>2767</v>
      </c>
      <c r="O24" s="106">
        <f t="shared" si="11"/>
        <v>230.58333333333334</v>
      </c>
      <c r="P24" s="54">
        <f t="shared" si="6"/>
        <v>214.44250000000002</v>
      </c>
      <c r="Q24" s="10">
        <f t="shared" si="0"/>
        <v>2930.16</v>
      </c>
      <c r="R24" s="66">
        <v>244.18</v>
      </c>
      <c r="S24" s="25">
        <f t="shared" si="7"/>
        <v>227.08740000000003</v>
      </c>
      <c r="T24" s="58">
        <v>85</v>
      </c>
      <c r="U24" s="19">
        <v>2808</v>
      </c>
      <c r="V24" s="66">
        <f t="shared" si="1"/>
        <v>233.90639999999999</v>
      </c>
      <c r="W24" s="25">
        <f t="shared" si="8"/>
        <v>217.53295199999999</v>
      </c>
      <c r="X24" s="33">
        <v>2918.92</v>
      </c>
      <c r="Y24" s="106">
        <v>243.23</v>
      </c>
      <c r="Z24" s="25">
        <f t="shared" si="9"/>
        <v>226.2039</v>
      </c>
      <c r="AA24" s="33">
        <v>2928</v>
      </c>
      <c r="AB24" s="110">
        <v>244</v>
      </c>
      <c r="AC24" s="25">
        <f t="shared" si="10"/>
        <v>231.79999999999998</v>
      </c>
    </row>
    <row r="25" spans="1:29" x14ac:dyDescent="0.25">
      <c r="A25" s="59">
        <v>86</v>
      </c>
      <c r="B25" s="38"/>
      <c r="C25" s="44"/>
      <c r="D25" s="38"/>
      <c r="E25" s="44"/>
      <c r="F25" s="11">
        <v>86</v>
      </c>
      <c r="G25" s="19">
        <f t="shared" si="2"/>
        <v>3117.4800000000005</v>
      </c>
      <c r="H25" s="66">
        <v>259.79000000000002</v>
      </c>
      <c r="I25" s="25">
        <f t="shared" si="3"/>
        <v>246.8005</v>
      </c>
      <c r="J25" s="19">
        <v>2754.88</v>
      </c>
      <c r="K25" s="66">
        <v>229.48</v>
      </c>
      <c r="L25" s="25">
        <f t="shared" si="4"/>
        <v>213.41640000000001</v>
      </c>
      <c r="M25" s="59">
        <v>86</v>
      </c>
      <c r="N25" s="19">
        <v>2833</v>
      </c>
      <c r="O25" s="66">
        <f t="shared" si="11"/>
        <v>236.08333333333334</v>
      </c>
      <c r="P25" s="25">
        <f t="shared" si="6"/>
        <v>219.55750000000003</v>
      </c>
      <c r="Q25" s="10">
        <f t="shared" si="0"/>
        <v>3019.92</v>
      </c>
      <c r="R25" s="66">
        <v>251.66</v>
      </c>
      <c r="S25" s="25">
        <f t="shared" si="7"/>
        <v>234.0438</v>
      </c>
      <c r="T25" s="59">
        <v>86</v>
      </c>
      <c r="U25" s="19">
        <v>2888</v>
      </c>
      <c r="V25" s="66">
        <f t="shared" si="1"/>
        <v>240.57040000000001</v>
      </c>
      <c r="W25" s="25">
        <f t="shared" si="8"/>
        <v>223.73047200000002</v>
      </c>
      <c r="X25" s="33">
        <v>2939.66</v>
      </c>
      <c r="Y25" s="66">
        <v>244.96</v>
      </c>
      <c r="Z25" s="25">
        <f t="shared" si="9"/>
        <v>227.81280000000001</v>
      </c>
      <c r="AA25" s="33">
        <v>3007</v>
      </c>
      <c r="AB25" s="110">
        <v>250.58</v>
      </c>
      <c r="AC25" s="25">
        <f t="shared" si="10"/>
        <v>238.05099999999999</v>
      </c>
    </row>
    <row r="26" spans="1:29" x14ac:dyDescent="0.25">
      <c r="A26" s="59">
        <v>87</v>
      </c>
      <c r="B26" s="38"/>
      <c r="C26" s="44"/>
      <c r="D26" s="38"/>
      <c r="E26" s="44"/>
      <c r="F26" s="11">
        <v>87</v>
      </c>
      <c r="G26" s="19">
        <f t="shared" si="2"/>
        <v>3242.2799999999997</v>
      </c>
      <c r="H26" s="66">
        <v>270.19</v>
      </c>
      <c r="I26" s="25">
        <f t="shared" si="3"/>
        <v>256.68049999999999</v>
      </c>
      <c r="J26" s="19">
        <v>2845.8</v>
      </c>
      <c r="K26" s="66">
        <v>237.06</v>
      </c>
      <c r="L26" s="25">
        <f t="shared" si="4"/>
        <v>220.4658</v>
      </c>
      <c r="M26" s="59">
        <v>87</v>
      </c>
      <c r="N26" s="19">
        <v>2900</v>
      </c>
      <c r="O26" s="66">
        <f t="shared" si="11"/>
        <v>241.66666666666666</v>
      </c>
      <c r="P26" s="25">
        <f t="shared" si="6"/>
        <v>224.75</v>
      </c>
      <c r="Q26" s="10">
        <f t="shared" si="0"/>
        <v>3111.96</v>
      </c>
      <c r="R26" s="66">
        <v>259.33</v>
      </c>
      <c r="S26" s="25">
        <f t="shared" si="7"/>
        <v>241.17689999999999</v>
      </c>
      <c r="T26" s="59">
        <v>87</v>
      </c>
      <c r="U26" s="19">
        <v>2969</v>
      </c>
      <c r="V26" s="66">
        <f t="shared" si="1"/>
        <v>247.3177</v>
      </c>
      <c r="W26" s="25">
        <f t="shared" si="8"/>
        <v>230.00546100000003</v>
      </c>
      <c r="X26" s="33">
        <v>2951.68</v>
      </c>
      <c r="Y26" s="66">
        <v>245.96</v>
      </c>
      <c r="Z26" s="25">
        <f t="shared" si="9"/>
        <v>228.74280000000002</v>
      </c>
      <c r="AA26" s="33">
        <v>3086</v>
      </c>
      <c r="AB26" s="110">
        <v>257.17</v>
      </c>
      <c r="AC26" s="25">
        <f t="shared" si="10"/>
        <v>244.3115</v>
      </c>
    </row>
    <row r="27" spans="1:29" x14ac:dyDescent="0.25">
      <c r="A27" s="59">
        <v>88</v>
      </c>
      <c r="B27" s="38"/>
      <c r="C27" s="44"/>
      <c r="D27" s="38"/>
      <c r="E27" s="44"/>
      <c r="F27" s="11">
        <v>88</v>
      </c>
      <c r="G27" s="19">
        <f t="shared" si="2"/>
        <v>3371.88</v>
      </c>
      <c r="H27" s="66">
        <v>280.99</v>
      </c>
      <c r="I27" s="25">
        <f t="shared" si="3"/>
        <v>266.94049999999999</v>
      </c>
      <c r="J27" s="19">
        <v>2939.7</v>
      </c>
      <c r="K27" s="66">
        <v>244.88</v>
      </c>
      <c r="L27" s="25">
        <f t="shared" si="4"/>
        <v>227.73840000000001</v>
      </c>
      <c r="M27" s="59">
        <v>88</v>
      </c>
      <c r="N27" s="19">
        <v>2961</v>
      </c>
      <c r="O27" s="66">
        <f t="shared" si="11"/>
        <v>246.75</v>
      </c>
      <c r="P27" s="25">
        <f t="shared" si="6"/>
        <v>229.47750000000002</v>
      </c>
      <c r="Q27" s="10">
        <f t="shared" si="0"/>
        <v>3206.3999999999996</v>
      </c>
      <c r="R27" s="66">
        <v>267.2</v>
      </c>
      <c r="S27" s="25">
        <f t="shared" si="7"/>
        <v>248.49600000000001</v>
      </c>
      <c r="T27" s="59">
        <v>88</v>
      </c>
      <c r="U27" s="19">
        <v>3053</v>
      </c>
      <c r="V27" s="66">
        <f t="shared" si="1"/>
        <v>254.31489999999999</v>
      </c>
      <c r="W27" s="25">
        <f t="shared" si="8"/>
        <v>236.512857</v>
      </c>
      <c r="X27" s="33">
        <v>2963.69</v>
      </c>
      <c r="Y27" s="66">
        <v>246.96</v>
      </c>
      <c r="Z27" s="25">
        <f t="shared" si="9"/>
        <v>229.67280000000002</v>
      </c>
      <c r="AA27" s="33">
        <v>3162</v>
      </c>
      <c r="AB27" s="110">
        <v>263.5</v>
      </c>
      <c r="AC27" s="25">
        <f t="shared" si="10"/>
        <v>250.32499999999999</v>
      </c>
    </row>
    <row r="28" spans="1:29" x14ac:dyDescent="0.25">
      <c r="A28" s="59">
        <v>89</v>
      </c>
      <c r="B28" s="41"/>
      <c r="C28" s="45"/>
      <c r="D28" s="41"/>
      <c r="E28" s="45"/>
      <c r="F28" s="11">
        <v>89</v>
      </c>
      <c r="G28" s="29">
        <f t="shared" si="2"/>
        <v>3473.04</v>
      </c>
      <c r="H28" s="67">
        <v>289.42</v>
      </c>
      <c r="I28" s="30">
        <f t="shared" si="3"/>
        <v>274.94900000000001</v>
      </c>
      <c r="J28" s="20">
        <v>3036.72</v>
      </c>
      <c r="K28" s="66">
        <v>252.96</v>
      </c>
      <c r="L28" s="56">
        <f t="shared" si="4"/>
        <v>235.25280000000001</v>
      </c>
      <c r="M28" s="59">
        <v>89</v>
      </c>
      <c r="N28" s="20">
        <v>3021</v>
      </c>
      <c r="O28" s="66">
        <f t="shared" si="11"/>
        <v>251.75</v>
      </c>
      <c r="P28" s="56">
        <f t="shared" si="6"/>
        <v>234.12750000000003</v>
      </c>
      <c r="Q28" s="12">
        <f t="shared" si="0"/>
        <v>3303.12</v>
      </c>
      <c r="R28" s="67">
        <v>275.26</v>
      </c>
      <c r="S28" s="30">
        <f t="shared" si="7"/>
        <v>255.99180000000001</v>
      </c>
      <c r="T28" s="59">
        <v>89</v>
      </c>
      <c r="U28" s="20">
        <v>3137</v>
      </c>
      <c r="V28" s="67">
        <f t="shared" si="1"/>
        <v>261.31209999999999</v>
      </c>
      <c r="W28" s="25">
        <f t="shared" si="8"/>
        <v>243.020253</v>
      </c>
      <c r="X28" s="36">
        <v>2974.61</v>
      </c>
      <c r="Y28" s="67">
        <v>247.87</v>
      </c>
      <c r="Z28" s="56">
        <f t="shared" si="9"/>
        <v>230.51910000000001</v>
      </c>
      <c r="AA28" s="36">
        <v>3238</v>
      </c>
      <c r="AB28" s="111">
        <v>269.83</v>
      </c>
      <c r="AC28" s="30">
        <f t="shared" si="10"/>
        <v>256.33849999999995</v>
      </c>
    </row>
    <row r="29" spans="1:29" x14ac:dyDescent="0.25">
      <c r="A29" s="58">
        <v>90</v>
      </c>
      <c r="B29" s="38"/>
      <c r="C29" s="44"/>
      <c r="D29" s="38"/>
      <c r="E29" s="44"/>
      <c r="F29" s="9">
        <v>90</v>
      </c>
      <c r="G29" s="19">
        <f t="shared" si="2"/>
        <v>3577.32</v>
      </c>
      <c r="H29" s="66">
        <v>298.11</v>
      </c>
      <c r="I29" s="25">
        <f t="shared" si="3"/>
        <v>283.2045</v>
      </c>
      <c r="J29" s="19">
        <v>3136.93</v>
      </c>
      <c r="K29" s="106">
        <v>261.31</v>
      </c>
      <c r="L29" s="25">
        <f t="shared" si="4"/>
        <v>243.01830000000001</v>
      </c>
      <c r="M29" s="58">
        <v>90</v>
      </c>
      <c r="N29" s="19">
        <v>3082</v>
      </c>
      <c r="O29" s="106">
        <f t="shared" si="11"/>
        <v>256.83333333333331</v>
      </c>
      <c r="P29" s="25">
        <f t="shared" si="6"/>
        <v>238.85499999999999</v>
      </c>
      <c r="Q29" s="10">
        <f t="shared" si="0"/>
        <v>3402.4800000000005</v>
      </c>
      <c r="R29" s="66">
        <v>283.54000000000002</v>
      </c>
      <c r="S29" s="25">
        <f t="shared" si="7"/>
        <v>263.69220000000001</v>
      </c>
      <c r="T29" s="58">
        <v>90</v>
      </c>
      <c r="U29" s="19">
        <v>3224</v>
      </c>
      <c r="V29" s="66">
        <f t="shared" si="1"/>
        <v>268.55919999999998</v>
      </c>
      <c r="W29" s="54">
        <f t="shared" si="8"/>
        <v>249.76005599999999</v>
      </c>
      <c r="X29" s="33">
        <v>2981.16</v>
      </c>
      <c r="Y29" s="66">
        <v>248.42</v>
      </c>
      <c r="Z29" s="25">
        <f t="shared" si="9"/>
        <v>231.03059999999999</v>
      </c>
      <c r="AA29" s="33">
        <v>3312</v>
      </c>
      <c r="AB29" s="110">
        <v>276</v>
      </c>
      <c r="AC29" s="25">
        <f t="shared" si="10"/>
        <v>262.2</v>
      </c>
    </row>
    <row r="30" spans="1:29" x14ac:dyDescent="0.25">
      <c r="A30" s="59">
        <v>91</v>
      </c>
      <c r="B30" s="38"/>
      <c r="C30" s="44"/>
      <c r="D30" s="38"/>
      <c r="E30" s="44"/>
      <c r="F30" s="11">
        <v>91</v>
      </c>
      <c r="G30" s="19">
        <f t="shared" si="2"/>
        <v>3684.6000000000004</v>
      </c>
      <c r="H30" s="66">
        <v>307.05</v>
      </c>
      <c r="I30" s="25">
        <f t="shared" si="3"/>
        <v>291.69749999999999</v>
      </c>
      <c r="J30" s="19">
        <v>3240.45</v>
      </c>
      <c r="K30" s="66">
        <v>269.93</v>
      </c>
      <c r="L30" s="25">
        <f t="shared" si="4"/>
        <v>251.03490000000002</v>
      </c>
      <c r="M30" s="59">
        <v>91</v>
      </c>
      <c r="N30" s="19">
        <v>3136</v>
      </c>
      <c r="O30" s="66">
        <f t="shared" si="11"/>
        <v>261.33333333333331</v>
      </c>
      <c r="P30" s="25">
        <f t="shared" si="6"/>
        <v>243.04</v>
      </c>
      <c r="Q30" s="10">
        <f t="shared" si="0"/>
        <v>3496.44</v>
      </c>
      <c r="R30" s="66">
        <v>291.37</v>
      </c>
      <c r="S30" s="25">
        <f t="shared" si="7"/>
        <v>270.97410000000002</v>
      </c>
      <c r="T30" s="59">
        <v>91</v>
      </c>
      <c r="U30" s="19">
        <v>3312</v>
      </c>
      <c r="V30" s="66">
        <f t="shared" si="1"/>
        <v>275.88959999999997</v>
      </c>
      <c r="W30" s="25">
        <f t="shared" si="8"/>
        <v>256.57732799999997</v>
      </c>
      <c r="X30" s="33">
        <v>2981.16</v>
      </c>
      <c r="Y30" s="66">
        <v>248.42</v>
      </c>
      <c r="Z30" s="25">
        <f t="shared" si="9"/>
        <v>231.03059999999999</v>
      </c>
      <c r="AA30" s="33">
        <v>3384</v>
      </c>
      <c r="AB30" s="110">
        <v>282</v>
      </c>
      <c r="AC30" s="25">
        <f t="shared" si="10"/>
        <v>267.89999999999998</v>
      </c>
    </row>
    <row r="31" spans="1:29" x14ac:dyDescent="0.25">
      <c r="A31" s="59">
        <v>92</v>
      </c>
      <c r="B31" s="38"/>
      <c r="C31" s="44"/>
      <c r="D31" s="38"/>
      <c r="E31" s="44"/>
      <c r="F31" s="11">
        <v>92</v>
      </c>
      <c r="G31" s="19">
        <f t="shared" si="2"/>
        <v>3795.12</v>
      </c>
      <c r="H31" s="66">
        <v>316.26</v>
      </c>
      <c r="I31" s="25">
        <f t="shared" si="3"/>
        <v>300.447</v>
      </c>
      <c r="J31" s="19">
        <v>3347.39</v>
      </c>
      <c r="K31" s="66">
        <v>278.83999999999997</v>
      </c>
      <c r="L31" s="25">
        <f t="shared" si="4"/>
        <v>259.32119999999998</v>
      </c>
      <c r="M31" s="59">
        <v>92</v>
      </c>
      <c r="N31" s="19">
        <v>3190</v>
      </c>
      <c r="O31" s="66">
        <f t="shared" si="11"/>
        <v>265.83333333333331</v>
      </c>
      <c r="P31" s="25">
        <f t="shared" si="6"/>
        <v>247.22499999999999</v>
      </c>
      <c r="Q31" s="10">
        <f t="shared" si="0"/>
        <v>3592.68</v>
      </c>
      <c r="R31" s="66">
        <v>299.39</v>
      </c>
      <c r="S31" s="25">
        <f t="shared" si="7"/>
        <v>278.43270000000001</v>
      </c>
      <c r="T31" s="59">
        <v>92</v>
      </c>
      <c r="U31" s="19">
        <v>3400</v>
      </c>
      <c r="V31" s="66">
        <f t="shared" si="1"/>
        <v>283.21999999999997</v>
      </c>
      <c r="W31" s="25">
        <f t="shared" si="8"/>
        <v>263.39459999999997</v>
      </c>
      <c r="X31" s="33">
        <v>2981.16</v>
      </c>
      <c r="Y31" s="66">
        <v>248.42</v>
      </c>
      <c r="Z31" s="25">
        <f t="shared" si="9"/>
        <v>231.03059999999999</v>
      </c>
      <c r="AA31" s="33">
        <v>3456</v>
      </c>
      <c r="AB31" s="110">
        <v>288</v>
      </c>
      <c r="AC31" s="25">
        <f t="shared" si="10"/>
        <v>273.59999999999997</v>
      </c>
    </row>
    <row r="32" spans="1:29" x14ac:dyDescent="0.25">
      <c r="A32" s="59">
        <v>93</v>
      </c>
      <c r="B32" s="38"/>
      <c r="C32" s="44"/>
      <c r="D32" s="38"/>
      <c r="E32" s="44"/>
      <c r="F32" s="11">
        <v>93</v>
      </c>
      <c r="G32" s="19">
        <f t="shared" si="2"/>
        <v>3871.08</v>
      </c>
      <c r="H32" s="66">
        <v>322.58999999999997</v>
      </c>
      <c r="I32" s="25">
        <f t="shared" si="3"/>
        <v>306.46049999999997</v>
      </c>
      <c r="J32" s="19">
        <v>3457.85</v>
      </c>
      <c r="K32" s="66">
        <v>288.04000000000002</v>
      </c>
      <c r="L32" s="25">
        <f t="shared" si="4"/>
        <v>267.87720000000002</v>
      </c>
      <c r="M32" s="59">
        <v>93</v>
      </c>
      <c r="N32" s="19">
        <v>3242</v>
      </c>
      <c r="O32" s="66">
        <f t="shared" si="11"/>
        <v>270.16666666666669</v>
      </c>
      <c r="P32" s="25">
        <f t="shared" si="6"/>
        <v>251.25500000000002</v>
      </c>
      <c r="Q32" s="10">
        <f t="shared" si="0"/>
        <v>3691.2000000000003</v>
      </c>
      <c r="R32" s="66">
        <v>307.60000000000002</v>
      </c>
      <c r="S32" s="25">
        <f t="shared" si="7"/>
        <v>286.06800000000004</v>
      </c>
      <c r="T32" s="59">
        <v>93</v>
      </c>
      <c r="U32" s="19">
        <v>3491</v>
      </c>
      <c r="V32" s="66">
        <f t="shared" si="1"/>
        <v>290.80029999999999</v>
      </c>
      <c r="W32" s="25">
        <f t="shared" si="8"/>
        <v>270.44427899999999</v>
      </c>
      <c r="X32" s="33">
        <v>2981.16</v>
      </c>
      <c r="Y32" s="66">
        <v>248.42</v>
      </c>
      <c r="Z32" s="25">
        <f t="shared" si="9"/>
        <v>231.03059999999999</v>
      </c>
      <c r="AA32" s="33">
        <v>3525</v>
      </c>
      <c r="AB32" s="110">
        <v>293.75</v>
      </c>
      <c r="AC32" s="25">
        <f t="shared" si="10"/>
        <v>279.0625</v>
      </c>
    </row>
    <row r="33" spans="1:29" x14ac:dyDescent="0.25">
      <c r="A33" s="59">
        <v>94</v>
      </c>
      <c r="B33" s="41"/>
      <c r="C33" s="45"/>
      <c r="D33" s="41"/>
      <c r="E33" s="45"/>
      <c r="F33" s="11">
        <v>94</v>
      </c>
      <c r="G33" s="29">
        <f t="shared" si="2"/>
        <v>3948.4800000000005</v>
      </c>
      <c r="H33" s="67">
        <v>329.04</v>
      </c>
      <c r="I33" s="30">
        <f t="shared" si="3"/>
        <v>312.58800000000002</v>
      </c>
      <c r="J33" s="20">
        <v>3571.96</v>
      </c>
      <c r="K33" s="66">
        <v>297.54000000000002</v>
      </c>
      <c r="L33" s="56">
        <f t="shared" si="4"/>
        <v>276.71220000000005</v>
      </c>
      <c r="M33" s="59">
        <v>94</v>
      </c>
      <c r="N33" s="20">
        <v>3295</v>
      </c>
      <c r="O33" s="66">
        <f t="shared" si="11"/>
        <v>274.58333333333331</v>
      </c>
      <c r="P33" s="56">
        <f t="shared" si="6"/>
        <v>255.36249999999998</v>
      </c>
      <c r="Q33" s="12">
        <f t="shared" si="0"/>
        <v>3792.24</v>
      </c>
      <c r="R33" s="67">
        <v>316.02</v>
      </c>
      <c r="S33" s="30">
        <f t="shared" si="7"/>
        <v>293.89859999999999</v>
      </c>
      <c r="T33" s="59">
        <v>94</v>
      </c>
      <c r="U33" s="20">
        <v>3583</v>
      </c>
      <c r="V33" s="67">
        <f t="shared" si="1"/>
        <v>298.46390000000002</v>
      </c>
      <c r="W33" s="25">
        <f t="shared" si="8"/>
        <v>277.57142700000003</v>
      </c>
      <c r="X33" s="36">
        <v>2981.16</v>
      </c>
      <c r="Y33" s="67">
        <v>248.42</v>
      </c>
      <c r="Z33" s="56">
        <f t="shared" si="9"/>
        <v>231.03059999999999</v>
      </c>
      <c r="AA33" s="36">
        <v>3593</v>
      </c>
      <c r="AB33" s="111">
        <v>299.42</v>
      </c>
      <c r="AC33" s="30">
        <f>AB33*0.95</f>
        <v>284.44900000000001</v>
      </c>
    </row>
    <row r="34" spans="1:29" x14ac:dyDescent="0.25">
      <c r="A34" s="58">
        <v>95</v>
      </c>
      <c r="B34" s="38"/>
      <c r="C34" s="44"/>
      <c r="D34" s="38"/>
      <c r="E34" s="44"/>
      <c r="F34" s="9">
        <v>95</v>
      </c>
      <c r="G34" s="19">
        <f t="shared" si="2"/>
        <v>4027.44</v>
      </c>
      <c r="H34" s="66">
        <v>335.62</v>
      </c>
      <c r="I34" s="25">
        <f t="shared" si="3"/>
        <v>318.839</v>
      </c>
      <c r="J34" s="19">
        <v>3689.83</v>
      </c>
      <c r="K34" s="106">
        <v>307.36</v>
      </c>
      <c r="L34" s="25">
        <f t="shared" si="4"/>
        <v>285.84480000000002</v>
      </c>
      <c r="M34" s="58">
        <v>95</v>
      </c>
      <c r="N34" s="19">
        <v>3345</v>
      </c>
      <c r="O34" s="106">
        <f t="shared" si="11"/>
        <v>278.75</v>
      </c>
      <c r="P34" s="25">
        <f t="shared" si="6"/>
        <v>259.23750000000001</v>
      </c>
      <c r="Q34" s="10">
        <f t="shared" si="0"/>
        <v>3895.68</v>
      </c>
      <c r="R34" s="66">
        <v>324.64</v>
      </c>
      <c r="S34" s="25">
        <f t="shared" si="7"/>
        <v>301.91520000000003</v>
      </c>
      <c r="T34" s="58">
        <v>95</v>
      </c>
      <c r="U34" s="19">
        <v>3678</v>
      </c>
      <c r="V34" s="66">
        <f t="shared" si="1"/>
        <v>306.37740000000002</v>
      </c>
      <c r="W34" s="54">
        <f t="shared" si="8"/>
        <v>284.93098200000003</v>
      </c>
      <c r="X34" s="33">
        <v>2981.16</v>
      </c>
      <c r="Y34" s="66">
        <v>248.42</v>
      </c>
      <c r="Z34" s="25">
        <f t="shared" si="9"/>
        <v>231.03059999999999</v>
      </c>
      <c r="AA34" s="33">
        <v>3657</v>
      </c>
      <c r="AB34" s="110">
        <v>304.75</v>
      </c>
      <c r="AC34" s="25">
        <f t="shared" ref="AC34:AC38" si="12">AB34*0.95</f>
        <v>289.51249999999999</v>
      </c>
    </row>
    <row r="35" spans="1:29" x14ac:dyDescent="0.25">
      <c r="A35" s="59">
        <v>96</v>
      </c>
      <c r="B35" s="38"/>
      <c r="C35" s="44"/>
      <c r="D35" s="38"/>
      <c r="E35" s="44"/>
      <c r="F35" s="11">
        <v>96</v>
      </c>
      <c r="G35" s="19">
        <f t="shared" si="2"/>
        <v>4067.6400000000003</v>
      </c>
      <c r="H35" s="66">
        <v>338.97</v>
      </c>
      <c r="I35" s="25">
        <f t="shared" si="3"/>
        <v>322.0215</v>
      </c>
      <c r="J35" s="19">
        <v>3689.83</v>
      </c>
      <c r="K35" s="66">
        <v>307.36</v>
      </c>
      <c r="L35" s="25">
        <f t="shared" si="4"/>
        <v>285.84480000000002</v>
      </c>
      <c r="M35" s="59">
        <v>96</v>
      </c>
      <c r="N35" s="19">
        <v>3354</v>
      </c>
      <c r="O35" s="66">
        <f t="shared" si="11"/>
        <v>279.5</v>
      </c>
      <c r="P35" s="25">
        <f t="shared" si="6"/>
        <v>259.935</v>
      </c>
      <c r="Q35" s="10">
        <f t="shared" si="0"/>
        <v>3967.7999999999997</v>
      </c>
      <c r="R35" s="66">
        <v>330.65</v>
      </c>
      <c r="S35" s="25">
        <f t="shared" si="7"/>
        <v>307.50450000000001</v>
      </c>
      <c r="T35" s="59">
        <v>96</v>
      </c>
      <c r="U35" s="19">
        <v>3772</v>
      </c>
      <c r="V35" s="66">
        <f t="shared" si="1"/>
        <v>314.20760000000001</v>
      </c>
      <c r="W35" s="25">
        <f t="shared" si="8"/>
        <v>292.21306800000002</v>
      </c>
      <c r="X35" s="33">
        <v>2981.16</v>
      </c>
      <c r="Y35" s="66">
        <v>248.42</v>
      </c>
      <c r="Z35" s="25">
        <f t="shared" si="9"/>
        <v>231.03059999999999</v>
      </c>
      <c r="AA35" s="33">
        <v>3720</v>
      </c>
      <c r="AB35" s="110">
        <v>310</v>
      </c>
      <c r="AC35" s="25">
        <f t="shared" si="12"/>
        <v>294.5</v>
      </c>
    </row>
    <row r="36" spans="1:29" x14ac:dyDescent="0.25">
      <c r="A36" s="59">
        <v>97</v>
      </c>
      <c r="B36" s="38"/>
      <c r="C36" s="44"/>
      <c r="D36" s="38"/>
      <c r="E36" s="44"/>
      <c r="F36" s="11">
        <v>97</v>
      </c>
      <c r="G36" s="19">
        <f t="shared" si="2"/>
        <v>4108.32</v>
      </c>
      <c r="H36" s="66">
        <v>342.36</v>
      </c>
      <c r="I36" s="25">
        <f t="shared" si="3"/>
        <v>325.24200000000002</v>
      </c>
      <c r="J36" s="19">
        <v>3689.83</v>
      </c>
      <c r="K36" s="66">
        <v>307.36</v>
      </c>
      <c r="L36" s="25">
        <f t="shared" si="4"/>
        <v>285.84480000000002</v>
      </c>
      <c r="M36" s="59">
        <v>97</v>
      </c>
      <c r="N36" s="19">
        <v>3361</v>
      </c>
      <c r="O36" s="66">
        <f t="shared" si="11"/>
        <v>280.08333333333331</v>
      </c>
      <c r="P36" s="25">
        <f t="shared" si="6"/>
        <v>260.47750000000002</v>
      </c>
      <c r="Q36" s="10">
        <f t="shared" si="0"/>
        <v>4041.24</v>
      </c>
      <c r="R36" s="66">
        <v>336.77</v>
      </c>
      <c r="S36" s="25">
        <f t="shared" si="7"/>
        <v>313.1961</v>
      </c>
      <c r="T36" s="59">
        <v>97</v>
      </c>
      <c r="U36" s="19">
        <v>3868</v>
      </c>
      <c r="V36" s="66">
        <f t="shared" si="1"/>
        <v>322.20440000000002</v>
      </c>
      <c r="W36" s="25">
        <f t="shared" si="8"/>
        <v>299.65009200000003</v>
      </c>
      <c r="X36" s="33">
        <v>2981.16</v>
      </c>
      <c r="Y36" s="66">
        <v>248.42</v>
      </c>
      <c r="Z36" s="25">
        <f t="shared" si="9"/>
        <v>231.03059999999999</v>
      </c>
      <c r="AA36" s="33">
        <v>3775</v>
      </c>
      <c r="AB36" s="110">
        <v>314.58</v>
      </c>
      <c r="AC36" s="25">
        <f t="shared" si="12"/>
        <v>298.851</v>
      </c>
    </row>
    <row r="37" spans="1:29" x14ac:dyDescent="0.25">
      <c r="A37" s="59">
        <v>98</v>
      </c>
      <c r="B37" s="38"/>
      <c r="C37" s="44"/>
      <c r="D37" s="38"/>
      <c r="E37" s="44"/>
      <c r="F37" s="11">
        <v>98</v>
      </c>
      <c r="G37" s="19">
        <f t="shared" si="2"/>
        <v>4149.4800000000005</v>
      </c>
      <c r="H37" s="66">
        <v>345.79</v>
      </c>
      <c r="I37" s="25">
        <f t="shared" si="3"/>
        <v>328.50049999999999</v>
      </c>
      <c r="J37" s="19">
        <v>3689.83</v>
      </c>
      <c r="K37" s="66">
        <v>307.36</v>
      </c>
      <c r="L37" s="25">
        <f t="shared" si="4"/>
        <v>285.84480000000002</v>
      </c>
      <c r="M37" s="59">
        <v>98</v>
      </c>
      <c r="N37" s="19">
        <v>3368</v>
      </c>
      <c r="O37" s="66">
        <f t="shared" si="11"/>
        <v>280.66666666666669</v>
      </c>
      <c r="P37" s="25">
        <f t="shared" si="6"/>
        <v>261.02000000000004</v>
      </c>
      <c r="Q37" s="10">
        <f t="shared" si="0"/>
        <v>4116</v>
      </c>
      <c r="R37" s="66">
        <v>343</v>
      </c>
      <c r="S37" s="25">
        <f t="shared" si="7"/>
        <v>318.99</v>
      </c>
      <c r="T37" s="59">
        <v>98</v>
      </c>
      <c r="U37" s="19">
        <v>3966</v>
      </c>
      <c r="V37" s="66">
        <f t="shared" si="1"/>
        <v>330.36779999999999</v>
      </c>
      <c r="W37" s="25">
        <f t="shared" si="8"/>
        <v>307.242054</v>
      </c>
      <c r="X37" s="33">
        <v>2981.16</v>
      </c>
      <c r="Y37" s="66">
        <v>248.42</v>
      </c>
      <c r="Z37" s="25">
        <f t="shared" si="9"/>
        <v>231.03059999999999</v>
      </c>
      <c r="AA37" s="33">
        <v>3832</v>
      </c>
      <c r="AB37" s="110">
        <v>319.33</v>
      </c>
      <c r="AC37" s="25">
        <f t="shared" si="12"/>
        <v>303.36349999999999</v>
      </c>
    </row>
    <row r="38" spans="1:29" ht="15.75" thickBot="1" x14ac:dyDescent="0.3">
      <c r="A38" s="61">
        <v>99</v>
      </c>
      <c r="B38" s="42"/>
      <c r="C38" s="46"/>
      <c r="D38" s="38"/>
      <c r="E38" s="46"/>
      <c r="F38" s="14">
        <v>99</v>
      </c>
      <c r="G38" s="19">
        <f t="shared" si="2"/>
        <v>4191</v>
      </c>
      <c r="H38" s="68">
        <v>349.25</v>
      </c>
      <c r="I38" s="25">
        <f t="shared" si="3"/>
        <v>331.78749999999997</v>
      </c>
      <c r="J38" s="21">
        <v>3689.83</v>
      </c>
      <c r="K38" s="68">
        <v>307.36</v>
      </c>
      <c r="L38" s="75">
        <f t="shared" si="4"/>
        <v>285.84480000000002</v>
      </c>
      <c r="M38" s="61">
        <v>99</v>
      </c>
      <c r="N38" s="21">
        <v>3371</v>
      </c>
      <c r="O38" s="68">
        <f t="shared" si="11"/>
        <v>280.91666666666669</v>
      </c>
      <c r="P38" s="75">
        <f t="shared" si="6"/>
        <v>261.25250000000005</v>
      </c>
      <c r="Q38" s="34">
        <f>R38*12</f>
        <v>4192.08</v>
      </c>
      <c r="R38" s="68">
        <v>349.34</v>
      </c>
      <c r="S38" s="26">
        <f t="shared" si="7"/>
        <v>324.88619999999997</v>
      </c>
      <c r="T38" s="61">
        <v>99</v>
      </c>
      <c r="U38" s="21">
        <v>4066</v>
      </c>
      <c r="V38" s="68">
        <f t="shared" si="1"/>
        <v>338.69779999999997</v>
      </c>
      <c r="W38" s="26">
        <f t="shared" si="8"/>
        <v>314.98895399999998</v>
      </c>
      <c r="X38" s="34">
        <v>2981.16</v>
      </c>
      <c r="Y38" s="68">
        <v>248.42</v>
      </c>
      <c r="Z38" s="26">
        <f t="shared" si="9"/>
        <v>231.03059999999999</v>
      </c>
      <c r="AA38" s="34">
        <v>3889</v>
      </c>
      <c r="AB38" s="113">
        <v>324.08</v>
      </c>
      <c r="AC38" s="26">
        <f>AB38*0.95</f>
        <v>307.87599999999998</v>
      </c>
    </row>
    <row r="39" spans="1:29" ht="15.75" thickTop="1" x14ac:dyDescent="0.25">
      <c r="B39" s="31" t="s">
        <v>31</v>
      </c>
      <c r="C39" s="51"/>
      <c r="D39" s="51"/>
      <c r="E39" s="51"/>
      <c r="G39" s="64" t="s">
        <v>31</v>
      </c>
      <c r="H39" s="31"/>
      <c r="I39" s="64"/>
      <c r="K39" s="119"/>
      <c r="L39" s="22"/>
      <c r="P39" s="69"/>
      <c r="V39" s="22"/>
      <c r="W39" s="70"/>
    </row>
  </sheetData>
  <mergeCells count="10">
    <mergeCell ref="A1:W1"/>
    <mergeCell ref="X2:Z2"/>
    <mergeCell ref="AA2:AC2"/>
    <mergeCell ref="U2:W2"/>
    <mergeCell ref="B2:C2"/>
    <mergeCell ref="D2:E2"/>
    <mergeCell ref="G2:I2"/>
    <mergeCell ref="J2:L2"/>
    <mergeCell ref="N2:P2"/>
    <mergeCell ref="Q2:S2"/>
  </mergeCells>
  <pageMargins left="0.1" right="0" top="0" bottom="0" header="0" footer="0"/>
  <pageSetup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K39"/>
  <sheetViews>
    <sheetView tabSelected="1" workbookViewId="0">
      <selection activeCell="AC4" sqref="AC4:AD39"/>
    </sheetView>
  </sheetViews>
  <sheetFormatPr defaultColWidth="8.85546875" defaultRowHeight="15" x14ac:dyDescent="0.25"/>
  <cols>
    <col min="1" max="1" width="3" style="31" bestFit="1" customWidth="1"/>
    <col min="2" max="9" width="8.85546875" style="31"/>
    <col min="10" max="10" width="3" style="31" bestFit="1" customWidth="1"/>
    <col min="11" max="13" width="8.5703125" style="31" bestFit="1" customWidth="1"/>
    <col min="14" max="14" width="9.140625" style="31" bestFit="1" customWidth="1"/>
    <col min="15" max="18" width="8.85546875" style="31"/>
    <col min="19" max="19" width="3" style="31" bestFit="1" customWidth="1"/>
    <col min="20" max="23" width="8.85546875" style="31"/>
    <col min="24" max="27" width="10" style="31" customWidth="1"/>
    <col min="28" max="28" width="3" style="31" bestFit="1" customWidth="1"/>
    <col min="29" max="30" width="9.85546875" style="31" customWidth="1"/>
    <col min="31" max="16384" width="8.85546875" style="31"/>
  </cols>
  <sheetData>
    <row r="1" spans="1:37" ht="24" thickBot="1" x14ac:dyDescent="0.4">
      <c r="A1" s="145" t="s">
        <v>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 t="s">
        <v>33</v>
      </c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16"/>
      <c r="AJ1" s="116"/>
      <c r="AK1" s="116"/>
    </row>
    <row r="2" spans="1:37" ht="16.5" thickTop="1" thickBot="1" x14ac:dyDescent="0.3">
      <c r="A2" s="65"/>
      <c r="B2" s="134" t="s">
        <v>21</v>
      </c>
      <c r="C2" s="150"/>
      <c r="D2" s="150"/>
      <c r="E2" s="135"/>
      <c r="F2" s="131" t="s">
        <v>15</v>
      </c>
      <c r="G2" s="132"/>
      <c r="H2" s="132"/>
      <c r="I2" s="133"/>
      <c r="J2" s="65"/>
      <c r="K2" s="151" t="s">
        <v>27</v>
      </c>
      <c r="L2" s="152"/>
      <c r="M2" s="152"/>
      <c r="N2" s="153"/>
      <c r="O2" s="120" t="s">
        <v>30</v>
      </c>
      <c r="P2" s="121"/>
      <c r="Q2" s="121"/>
      <c r="R2" s="122"/>
      <c r="S2" s="65"/>
      <c r="T2" s="139" t="s">
        <v>14</v>
      </c>
      <c r="U2" s="140"/>
      <c r="V2" s="140"/>
      <c r="W2" s="141"/>
      <c r="X2" s="142" t="s">
        <v>23</v>
      </c>
      <c r="Y2" s="143"/>
      <c r="Z2" s="143"/>
      <c r="AA2" s="144"/>
      <c r="AB2" s="17"/>
      <c r="AC2" s="148" t="s">
        <v>20</v>
      </c>
      <c r="AD2" s="149"/>
      <c r="AE2" s="136" t="s">
        <v>24</v>
      </c>
      <c r="AF2" s="137"/>
      <c r="AG2" s="137"/>
      <c r="AH2" s="138"/>
    </row>
    <row r="3" spans="1:37" ht="16.5" thickTop="1" thickBot="1" x14ac:dyDescent="0.3">
      <c r="A3" s="62"/>
      <c r="B3" s="37" t="s">
        <v>9</v>
      </c>
      <c r="C3" s="76" t="s">
        <v>10</v>
      </c>
      <c r="D3" s="81" t="s">
        <v>11</v>
      </c>
      <c r="E3" s="71" t="s">
        <v>12</v>
      </c>
      <c r="F3" s="37" t="s">
        <v>9</v>
      </c>
      <c r="G3" s="76" t="s">
        <v>10</v>
      </c>
      <c r="H3" s="81" t="s">
        <v>11</v>
      </c>
      <c r="I3" s="87" t="s">
        <v>12</v>
      </c>
      <c r="J3" s="62"/>
      <c r="K3" s="37" t="s">
        <v>9</v>
      </c>
      <c r="L3" s="76" t="s">
        <v>10</v>
      </c>
      <c r="M3" s="81" t="s">
        <v>11</v>
      </c>
      <c r="N3" s="87" t="s">
        <v>12</v>
      </c>
      <c r="O3" s="37" t="s">
        <v>9</v>
      </c>
      <c r="P3" s="27" t="s">
        <v>10</v>
      </c>
      <c r="Q3" s="99" t="s">
        <v>11</v>
      </c>
      <c r="R3" s="87" t="s">
        <v>12</v>
      </c>
      <c r="S3" s="62"/>
      <c r="T3" s="37" t="s">
        <v>9</v>
      </c>
      <c r="U3" s="27" t="s">
        <v>10</v>
      </c>
      <c r="V3" s="99" t="s">
        <v>11</v>
      </c>
      <c r="W3" s="87" t="s">
        <v>12</v>
      </c>
      <c r="X3" s="37" t="s">
        <v>9</v>
      </c>
      <c r="Y3" s="27" t="s">
        <v>10</v>
      </c>
      <c r="Z3" s="99" t="s">
        <v>11</v>
      </c>
      <c r="AA3" s="87" t="s">
        <v>12</v>
      </c>
      <c r="AB3" s="62"/>
      <c r="AC3" s="39" t="s">
        <v>1</v>
      </c>
      <c r="AD3" s="90" t="s">
        <v>2</v>
      </c>
      <c r="AE3" s="37" t="s">
        <v>9</v>
      </c>
      <c r="AF3" s="27" t="s">
        <v>10</v>
      </c>
      <c r="AG3" s="99" t="s">
        <v>11</v>
      </c>
      <c r="AH3" s="87" t="s">
        <v>12</v>
      </c>
    </row>
    <row r="4" spans="1:37" ht="15.75" thickTop="1" x14ac:dyDescent="0.25">
      <c r="A4" s="57">
        <v>65</v>
      </c>
      <c r="B4" s="35">
        <v>100.79</v>
      </c>
      <c r="C4" s="77">
        <v>115.95</v>
      </c>
      <c r="D4" s="82">
        <f t="shared" ref="D4:E6" si="0">B4*0.93</f>
        <v>93.734700000000004</v>
      </c>
      <c r="E4" s="72">
        <f t="shared" si="0"/>
        <v>107.83350000000002</v>
      </c>
      <c r="F4" s="35">
        <v>108.93</v>
      </c>
      <c r="G4" s="77">
        <v>121.97</v>
      </c>
      <c r="H4" s="82">
        <f t="shared" ref="H4:I6" si="1">F4*0.93</f>
        <v>101.30490000000002</v>
      </c>
      <c r="I4" s="53">
        <f t="shared" si="1"/>
        <v>113.43210000000001</v>
      </c>
      <c r="J4" s="57">
        <v>65</v>
      </c>
      <c r="K4" s="35">
        <v>102.38</v>
      </c>
      <c r="L4" s="77">
        <v>115.99</v>
      </c>
      <c r="M4" s="82">
        <f t="shared" ref="M4:N6" si="2">K4*0.93</f>
        <v>95.213400000000007</v>
      </c>
      <c r="N4" s="53">
        <f t="shared" si="2"/>
        <v>107.8707</v>
      </c>
      <c r="O4" s="35">
        <v>98.15</v>
      </c>
      <c r="P4" s="105">
        <v>104.76</v>
      </c>
      <c r="Q4" s="100">
        <f t="shared" ref="Q4:R6" si="3">O4*0.95</f>
        <v>93.242500000000007</v>
      </c>
      <c r="R4" s="53">
        <f t="shared" si="3"/>
        <v>99.522000000000006</v>
      </c>
      <c r="S4" s="57">
        <v>65</v>
      </c>
      <c r="T4" s="35">
        <v>100.83</v>
      </c>
      <c r="U4" s="105">
        <v>116</v>
      </c>
      <c r="V4" s="100">
        <f t="shared" ref="V4:W6" si="4">T4*0.95</f>
        <v>95.788499999999999</v>
      </c>
      <c r="W4" s="53">
        <f t="shared" si="4"/>
        <v>110.19999999999999</v>
      </c>
      <c r="X4" s="35">
        <v>101.98</v>
      </c>
      <c r="Y4" s="105">
        <v>117.27</v>
      </c>
      <c r="Z4" s="100">
        <f t="shared" ref="Z4:Z38" si="5">X4*0.93</f>
        <v>94.841400000000007</v>
      </c>
      <c r="AA4" s="53">
        <f t="shared" ref="AA4:AA38" si="6">Y4*0.93</f>
        <v>109.0611</v>
      </c>
      <c r="AB4" s="57">
        <v>65</v>
      </c>
      <c r="AC4" s="40">
        <f>115.36-2</f>
        <v>113.36</v>
      </c>
      <c r="AD4" s="91" t="s">
        <v>5</v>
      </c>
      <c r="AE4" s="35">
        <v>101.17</v>
      </c>
      <c r="AF4" s="105">
        <v>116.25</v>
      </c>
      <c r="AG4" s="100">
        <f t="shared" ref="AG4:AG38" si="7">AE4*0.93</f>
        <v>94.088100000000011</v>
      </c>
      <c r="AH4" s="53">
        <f t="shared" ref="AH4:AH38" si="8">AF4*0.93</f>
        <v>108.11250000000001</v>
      </c>
    </row>
    <row r="5" spans="1:37" x14ac:dyDescent="0.25">
      <c r="A5" s="58">
        <v>66</v>
      </c>
      <c r="B5" s="33">
        <v>100.79</v>
      </c>
      <c r="C5" s="78">
        <v>115.95</v>
      </c>
      <c r="D5" s="83">
        <f t="shared" si="0"/>
        <v>93.734700000000004</v>
      </c>
      <c r="E5" s="73">
        <f t="shared" si="0"/>
        <v>107.83350000000002</v>
      </c>
      <c r="F5" s="33">
        <v>108.93</v>
      </c>
      <c r="G5" s="78">
        <v>121.97</v>
      </c>
      <c r="H5" s="83">
        <f t="shared" si="1"/>
        <v>101.30490000000002</v>
      </c>
      <c r="I5" s="55">
        <f t="shared" si="1"/>
        <v>113.43210000000001</v>
      </c>
      <c r="J5" s="58">
        <v>66</v>
      </c>
      <c r="K5" s="33">
        <v>102.38</v>
      </c>
      <c r="L5" s="78">
        <v>115.99</v>
      </c>
      <c r="M5" s="83">
        <f t="shared" si="2"/>
        <v>95.213400000000007</v>
      </c>
      <c r="N5" s="55">
        <f t="shared" si="2"/>
        <v>107.8707</v>
      </c>
      <c r="O5" s="33">
        <v>100.11</v>
      </c>
      <c r="P5" s="66">
        <v>106.86</v>
      </c>
      <c r="Q5" s="101">
        <f t="shared" si="3"/>
        <v>95.104500000000002</v>
      </c>
      <c r="R5" s="55">
        <f t="shared" si="3"/>
        <v>101.517</v>
      </c>
      <c r="S5" s="58">
        <v>66</v>
      </c>
      <c r="T5" s="33">
        <v>100.83</v>
      </c>
      <c r="U5" s="66">
        <v>116</v>
      </c>
      <c r="V5" s="101">
        <f t="shared" si="4"/>
        <v>95.788499999999999</v>
      </c>
      <c r="W5" s="55">
        <f t="shared" si="4"/>
        <v>110.19999999999999</v>
      </c>
      <c r="X5" s="33">
        <v>101.98</v>
      </c>
      <c r="Y5" s="66">
        <v>117.27</v>
      </c>
      <c r="Z5" s="101">
        <f t="shared" si="5"/>
        <v>94.841400000000007</v>
      </c>
      <c r="AA5" s="55">
        <f t="shared" si="6"/>
        <v>109.0611</v>
      </c>
      <c r="AB5" s="58">
        <v>66</v>
      </c>
      <c r="AC5" s="38">
        <f>120.76-2</f>
        <v>118.76</v>
      </c>
      <c r="AD5" s="92" t="s">
        <v>5</v>
      </c>
      <c r="AE5" s="33">
        <v>101.17</v>
      </c>
      <c r="AF5" s="66">
        <v>116.25</v>
      </c>
      <c r="AG5" s="101">
        <f t="shared" si="7"/>
        <v>94.088100000000011</v>
      </c>
      <c r="AH5" s="55">
        <f t="shared" si="8"/>
        <v>108.11250000000001</v>
      </c>
    </row>
    <row r="6" spans="1:37" x14ac:dyDescent="0.25">
      <c r="A6" s="59">
        <v>67</v>
      </c>
      <c r="B6" s="33">
        <v>100.79</v>
      </c>
      <c r="C6" s="79">
        <v>115.95</v>
      </c>
      <c r="D6" s="84">
        <f t="shared" si="0"/>
        <v>93.734700000000004</v>
      </c>
      <c r="E6" s="74">
        <f t="shared" si="0"/>
        <v>107.83350000000002</v>
      </c>
      <c r="F6" s="33">
        <v>109.98</v>
      </c>
      <c r="G6" s="79">
        <v>123.2</v>
      </c>
      <c r="H6" s="84">
        <f t="shared" si="1"/>
        <v>102.2814</v>
      </c>
      <c r="I6" s="55">
        <f t="shared" si="1"/>
        <v>114.57600000000001</v>
      </c>
      <c r="J6" s="59">
        <v>67</v>
      </c>
      <c r="K6" s="33">
        <v>102.38</v>
      </c>
      <c r="L6" s="79">
        <v>115.99</v>
      </c>
      <c r="M6" s="84">
        <f t="shared" si="2"/>
        <v>95.213400000000007</v>
      </c>
      <c r="N6" s="55">
        <f t="shared" si="2"/>
        <v>107.8707</v>
      </c>
      <c r="O6" s="33">
        <v>102.11</v>
      </c>
      <c r="P6" s="66">
        <v>109</v>
      </c>
      <c r="Q6" s="102">
        <f t="shared" si="3"/>
        <v>97.004499999999993</v>
      </c>
      <c r="R6" s="55">
        <f t="shared" si="3"/>
        <v>103.55</v>
      </c>
      <c r="S6" s="59">
        <v>67</v>
      </c>
      <c r="T6" s="33">
        <v>100.83</v>
      </c>
      <c r="U6" s="66">
        <v>116</v>
      </c>
      <c r="V6" s="102">
        <f t="shared" si="4"/>
        <v>95.788499999999999</v>
      </c>
      <c r="W6" s="55">
        <f t="shared" si="4"/>
        <v>110.19999999999999</v>
      </c>
      <c r="X6" s="33">
        <v>101.98</v>
      </c>
      <c r="Y6" s="66">
        <v>117.27</v>
      </c>
      <c r="Z6" s="102">
        <f t="shared" si="5"/>
        <v>94.841400000000007</v>
      </c>
      <c r="AA6" s="55">
        <f t="shared" si="6"/>
        <v>109.0611</v>
      </c>
      <c r="AB6" s="59">
        <v>67</v>
      </c>
      <c r="AC6" s="38">
        <f>126.17-2</f>
        <v>124.17</v>
      </c>
      <c r="AD6" s="93" t="s">
        <v>5</v>
      </c>
      <c r="AE6" s="33">
        <v>101.17</v>
      </c>
      <c r="AF6" s="66">
        <v>116.25</v>
      </c>
      <c r="AG6" s="102">
        <f t="shared" si="7"/>
        <v>94.088100000000011</v>
      </c>
      <c r="AH6" s="55">
        <f t="shared" si="8"/>
        <v>108.11250000000001</v>
      </c>
    </row>
    <row r="7" spans="1:37" x14ac:dyDescent="0.25">
      <c r="A7" s="59">
        <v>68</v>
      </c>
      <c r="B7" s="33">
        <v>102.04</v>
      </c>
      <c r="C7" s="66">
        <v>117.37</v>
      </c>
      <c r="D7" s="84">
        <f t="shared" ref="D7:D38" si="9">B7*0.93</f>
        <v>94.897200000000012</v>
      </c>
      <c r="E7" s="74">
        <f t="shared" ref="E7:E38" si="10">C7*0.93</f>
        <v>109.15410000000001</v>
      </c>
      <c r="F7" s="33">
        <v>111.3</v>
      </c>
      <c r="G7" s="66">
        <v>124.6</v>
      </c>
      <c r="H7" s="84">
        <f t="shared" ref="H7:H38" si="11">F7*0.93</f>
        <v>103.509</v>
      </c>
      <c r="I7" s="55">
        <f t="shared" ref="I7:I38" si="12">G7*0.93</f>
        <v>115.878</v>
      </c>
      <c r="J7" s="59">
        <v>68</v>
      </c>
      <c r="K7" s="33">
        <v>102.38</v>
      </c>
      <c r="L7" s="66">
        <v>115.99</v>
      </c>
      <c r="M7" s="84">
        <f t="shared" ref="M7:M38" si="13">K7*0.93</f>
        <v>95.213400000000007</v>
      </c>
      <c r="N7" s="55">
        <f t="shared" ref="N7:N38" si="14">L7*0.93</f>
        <v>107.8707</v>
      </c>
      <c r="O7" s="33">
        <v>104.16</v>
      </c>
      <c r="P7" s="66">
        <v>111.18</v>
      </c>
      <c r="Q7" s="102">
        <f t="shared" ref="Q7:Q38" si="15">O7*0.95</f>
        <v>98.951999999999998</v>
      </c>
      <c r="R7" s="55">
        <f t="shared" ref="R7:R38" si="16">P7*0.95</f>
        <v>105.621</v>
      </c>
      <c r="S7" s="59">
        <v>68</v>
      </c>
      <c r="T7" s="33">
        <v>100.83</v>
      </c>
      <c r="U7" s="66">
        <v>116</v>
      </c>
      <c r="V7" s="102">
        <f t="shared" ref="V7:V38" si="17">T7*0.95</f>
        <v>95.788499999999999</v>
      </c>
      <c r="W7" s="55">
        <f t="shared" ref="W7:W38" si="18">U7*0.95</f>
        <v>110.19999999999999</v>
      </c>
      <c r="X7" s="33">
        <v>103.31</v>
      </c>
      <c r="Y7" s="66">
        <v>118.8</v>
      </c>
      <c r="Z7" s="102">
        <f t="shared" si="5"/>
        <v>96.078300000000013</v>
      </c>
      <c r="AA7" s="55">
        <f t="shared" si="6"/>
        <v>110.48400000000001</v>
      </c>
      <c r="AB7" s="59">
        <v>68</v>
      </c>
      <c r="AC7" s="38">
        <f>131.58-2</f>
        <v>129.58000000000001</v>
      </c>
      <c r="AD7" s="93" t="s">
        <v>5</v>
      </c>
      <c r="AE7" s="33">
        <v>102.5</v>
      </c>
      <c r="AF7" s="66">
        <v>117.75</v>
      </c>
      <c r="AG7" s="102">
        <f t="shared" si="7"/>
        <v>95.325000000000003</v>
      </c>
      <c r="AH7" s="55">
        <f t="shared" si="8"/>
        <v>109.50750000000001</v>
      </c>
    </row>
    <row r="8" spans="1:37" x14ac:dyDescent="0.25">
      <c r="A8" s="59">
        <v>69</v>
      </c>
      <c r="B8" s="36">
        <v>104.21</v>
      </c>
      <c r="C8" s="67">
        <v>119.87</v>
      </c>
      <c r="D8" s="85">
        <f t="shared" si="9"/>
        <v>96.915300000000002</v>
      </c>
      <c r="E8" s="30">
        <f t="shared" si="10"/>
        <v>111.47910000000002</v>
      </c>
      <c r="F8" s="36">
        <v>113.48</v>
      </c>
      <c r="G8" s="67">
        <v>127.13</v>
      </c>
      <c r="H8" s="85">
        <f t="shared" si="11"/>
        <v>105.53640000000001</v>
      </c>
      <c r="I8" s="56">
        <f t="shared" si="12"/>
        <v>118.23090000000001</v>
      </c>
      <c r="J8" s="59">
        <v>69</v>
      </c>
      <c r="K8" s="36">
        <v>104.89</v>
      </c>
      <c r="L8" s="67">
        <v>118.84</v>
      </c>
      <c r="M8" s="85">
        <f t="shared" si="13"/>
        <v>97.547700000000006</v>
      </c>
      <c r="N8" s="56">
        <f t="shared" si="14"/>
        <v>110.52120000000001</v>
      </c>
      <c r="O8" s="36">
        <v>106.24</v>
      </c>
      <c r="P8" s="67">
        <v>113.4</v>
      </c>
      <c r="Q8" s="85">
        <f t="shared" si="15"/>
        <v>100.928</v>
      </c>
      <c r="R8" s="56">
        <f t="shared" si="16"/>
        <v>107.73</v>
      </c>
      <c r="S8" s="59">
        <v>69</v>
      </c>
      <c r="T8" s="36">
        <v>106.42</v>
      </c>
      <c r="U8" s="67">
        <v>122.42</v>
      </c>
      <c r="V8" s="103">
        <f t="shared" si="17"/>
        <v>101.099</v>
      </c>
      <c r="W8" s="56">
        <f t="shared" si="18"/>
        <v>116.29899999999999</v>
      </c>
      <c r="X8" s="36">
        <v>106.62</v>
      </c>
      <c r="Y8" s="67">
        <v>122.62</v>
      </c>
      <c r="Z8" s="103">
        <f t="shared" si="5"/>
        <v>99.156600000000012</v>
      </c>
      <c r="AA8" s="56">
        <f t="shared" si="6"/>
        <v>114.03660000000001</v>
      </c>
      <c r="AB8" s="59">
        <v>69</v>
      </c>
      <c r="AC8" s="41">
        <f>136.99-2</f>
        <v>134.99</v>
      </c>
      <c r="AD8" s="94" t="s">
        <v>5</v>
      </c>
      <c r="AE8" s="36">
        <v>105.67</v>
      </c>
      <c r="AF8" s="67">
        <v>121.67</v>
      </c>
      <c r="AG8" s="103">
        <f t="shared" si="7"/>
        <v>98.273100000000014</v>
      </c>
      <c r="AH8" s="56">
        <f t="shared" si="8"/>
        <v>113.15310000000001</v>
      </c>
    </row>
    <row r="9" spans="1:37" x14ac:dyDescent="0.25">
      <c r="A9" s="58">
        <v>70</v>
      </c>
      <c r="B9" s="33">
        <v>106.96</v>
      </c>
      <c r="C9" s="66">
        <v>123.03</v>
      </c>
      <c r="D9" s="84">
        <f t="shared" si="9"/>
        <v>99.472799999999992</v>
      </c>
      <c r="E9" s="74">
        <f t="shared" si="10"/>
        <v>114.4179</v>
      </c>
      <c r="F9" s="33">
        <v>115.76</v>
      </c>
      <c r="G9" s="66">
        <v>129.66999999999999</v>
      </c>
      <c r="H9" s="84">
        <f t="shared" si="11"/>
        <v>107.6568</v>
      </c>
      <c r="I9" s="55">
        <f t="shared" si="12"/>
        <v>120.59309999999999</v>
      </c>
      <c r="J9" s="58">
        <v>70</v>
      </c>
      <c r="K9" s="33">
        <v>107.4</v>
      </c>
      <c r="L9" s="66">
        <v>121.69</v>
      </c>
      <c r="M9" s="84">
        <f t="shared" si="13"/>
        <v>99.882000000000005</v>
      </c>
      <c r="N9" s="55">
        <f t="shared" si="14"/>
        <v>113.1717</v>
      </c>
      <c r="O9" s="33">
        <v>109.43</v>
      </c>
      <c r="P9" s="66">
        <v>116.8</v>
      </c>
      <c r="Q9" s="102">
        <f t="shared" si="15"/>
        <v>103.9585</v>
      </c>
      <c r="R9" s="55">
        <f t="shared" si="16"/>
        <v>110.96</v>
      </c>
      <c r="S9" s="58">
        <v>70</v>
      </c>
      <c r="T9" s="33">
        <v>112.08</v>
      </c>
      <c r="U9" s="66">
        <v>128.83000000000001</v>
      </c>
      <c r="V9" s="102">
        <f t="shared" si="17"/>
        <v>106.476</v>
      </c>
      <c r="W9" s="55">
        <f t="shared" si="18"/>
        <v>122.38850000000001</v>
      </c>
      <c r="X9" s="33">
        <v>109.55</v>
      </c>
      <c r="Y9" s="66">
        <v>125.98</v>
      </c>
      <c r="Z9" s="102">
        <f t="shared" si="5"/>
        <v>101.8815</v>
      </c>
      <c r="AA9" s="55">
        <f t="shared" si="6"/>
        <v>117.16140000000001</v>
      </c>
      <c r="AB9" s="58">
        <v>70</v>
      </c>
      <c r="AC9" s="38">
        <f>142.39-2</f>
        <v>140.38999999999999</v>
      </c>
      <c r="AD9" s="93" t="s">
        <v>5</v>
      </c>
      <c r="AE9" s="33">
        <v>108.67</v>
      </c>
      <c r="AF9" s="66">
        <v>124.92</v>
      </c>
      <c r="AG9" s="102">
        <f t="shared" si="7"/>
        <v>101.06310000000001</v>
      </c>
      <c r="AH9" s="55">
        <f t="shared" si="8"/>
        <v>116.1756</v>
      </c>
    </row>
    <row r="10" spans="1:37" x14ac:dyDescent="0.25">
      <c r="A10" s="59">
        <v>71</v>
      </c>
      <c r="B10" s="33">
        <v>110.21</v>
      </c>
      <c r="C10" s="66">
        <v>126.7</v>
      </c>
      <c r="D10" s="84">
        <f t="shared" si="9"/>
        <v>102.4953</v>
      </c>
      <c r="E10" s="74">
        <f t="shared" si="10"/>
        <v>117.831</v>
      </c>
      <c r="F10" s="33">
        <v>118.12</v>
      </c>
      <c r="G10" s="66">
        <v>132.29</v>
      </c>
      <c r="H10" s="84">
        <f t="shared" si="11"/>
        <v>109.8516</v>
      </c>
      <c r="I10" s="55">
        <f t="shared" si="12"/>
        <v>123.02970000000001</v>
      </c>
      <c r="J10" s="59">
        <v>71</v>
      </c>
      <c r="K10" s="33">
        <v>110.88</v>
      </c>
      <c r="L10" s="66">
        <v>125.63</v>
      </c>
      <c r="M10" s="84">
        <f t="shared" si="13"/>
        <v>103.11840000000001</v>
      </c>
      <c r="N10" s="55">
        <f t="shared" si="14"/>
        <v>116.8359</v>
      </c>
      <c r="O10" s="33">
        <v>112.71</v>
      </c>
      <c r="P10" s="66">
        <v>120.3</v>
      </c>
      <c r="Q10" s="102">
        <f t="shared" si="15"/>
        <v>107.07449999999999</v>
      </c>
      <c r="R10" s="55">
        <f t="shared" si="16"/>
        <v>114.285</v>
      </c>
      <c r="S10" s="59">
        <v>71</v>
      </c>
      <c r="T10" s="33">
        <v>115.67</v>
      </c>
      <c r="U10" s="66">
        <v>133</v>
      </c>
      <c r="V10" s="102">
        <f t="shared" si="17"/>
        <v>109.8865</v>
      </c>
      <c r="W10" s="55">
        <f t="shared" si="18"/>
        <v>126.35</v>
      </c>
      <c r="X10" s="33">
        <v>113.52</v>
      </c>
      <c r="Y10" s="66">
        <v>130.54</v>
      </c>
      <c r="Z10" s="102">
        <f t="shared" si="5"/>
        <v>105.5736</v>
      </c>
      <c r="AA10" s="55">
        <f t="shared" si="6"/>
        <v>121.40219999999999</v>
      </c>
      <c r="AB10" s="59">
        <v>71</v>
      </c>
      <c r="AC10" s="38">
        <f>147.8-2</f>
        <v>145.80000000000001</v>
      </c>
      <c r="AD10" s="93" t="s">
        <v>5</v>
      </c>
      <c r="AE10" s="33">
        <v>112.58</v>
      </c>
      <c r="AF10" s="66">
        <v>129.5</v>
      </c>
      <c r="AG10" s="102">
        <f t="shared" si="7"/>
        <v>104.6994</v>
      </c>
      <c r="AH10" s="55">
        <f t="shared" si="8"/>
        <v>120.435</v>
      </c>
    </row>
    <row r="11" spans="1:37" x14ac:dyDescent="0.25">
      <c r="A11" s="59">
        <v>72</v>
      </c>
      <c r="B11" s="33">
        <v>113.62</v>
      </c>
      <c r="C11" s="66">
        <v>130.69999999999999</v>
      </c>
      <c r="D11" s="84">
        <f t="shared" si="9"/>
        <v>105.66660000000002</v>
      </c>
      <c r="E11" s="74">
        <f t="shared" si="10"/>
        <v>121.551</v>
      </c>
      <c r="F11" s="33">
        <v>122.23</v>
      </c>
      <c r="G11" s="66">
        <v>136.84</v>
      </c>
      <c r="H11" s="84">
        <f t="shared" si="11"/>
        <v>113.6739</v>
      </c>
      <c r="I11" s="55">
        <f t="shared" si="12"/>
        <v>127.26120000000002</v>
      </c>
      <c r="J11" s="59">
        <v>72</v>
      </c>
      <c r="K11" s="33">
        <v>114.35</v>
      </c>
      <c r="L11" s="66">
        <v>129.56</v>
      </c>
      <c r="M11" s="84">
        <f t="shared" si="13"/>
        <v>106.3455</v>
      </c>
      <c r="N11" s="55">
        <f t="shared" si="14"/>
        <v>120.49080000000001</v>
      </c>
      <c r="O11" s="33">
        <v>116.31</v>
      </c>
      <c r="P11" s="66">
        <v>124.15</v>
      </c>
      <c r="Q11" s="102">
        <f t="shared" si="15"/>
        <v>110.4945</v>
      </c>
      <c r="R11" s="55">
        <f t="shared" si="16"/>
        <v>117.9425</v>
      </c>
      <c r="S11" s="59">
        <v>72</v>
      </c>
      <c r="T11" s="33">
        <v>119.25</v>
      </c>
      <c r="U11" s="66">
        <v>137.08000000000001</v>
      </c>
      <c r="V11" s="102">
        <f t="shared" si="17"/>
        <v>113.28749999999999</v>
      </c>
      <c r="W11" s="55">
        <f t="shared" si="18"/>
        <v>130.226</v>
      </c>
      <c r="X11" s="33">
        <v>117.49</v>
      </c>
      <c r="Y11" s="66">
        <v>135.11000000000001</v>
      </c>
      <c r="Z11" s="102">
        <f t="shared" si="5"/>
        <v>109.2657</v>
      </c>
      <c r="AA11" s="55">
        <f t="shared" si="6"/>
        <v>125.65230000000003</v>
      </c>
      <c r="AB11" s="59">
        <v>72</v>
      </c>
      <c r="AC11" s="38">
        <f>153.21-2</f>
        <v>151.21</v>
      </c>
      <c r="AD11" s="93" t="s">
        <v>5</v>
      </c>
      <c r="AE11" s="33">
        <v>116.5</v>
      </c>
      <c r="AF11" s="66">
        <v>134</v>
      </c>
      <c r="AG11" s="102">
        <f t="shared" si="7"/>
        <v>108.345</v>
      </c>
      <c r="AH11" s="55">
        <f t="shared" si="8"/>
        <v>124.62</v>
      </c>
    </row>
    <row r="12" spans="1:37" x14ac:dyDescent="0.25">
      <c r="A12" s="59">
        <v>73</v>
      </c>
      <c r="B12" s="33">
        <v>117.29</v>
      </c>
      <c r="C12" s="66">
        <v>134.86000000000001</v>
      </c>
      <c r="D12" s="84">
        <f t="shared" si="9"/>
        <v>109.07970000000002</v>
      </c>
      <c r="E12" s="74">
        <f t="shared" si="10"/>
        <v>125.41980000000002</v>
      </c>
      <c r="F12" s="33">
        <v>126.52</v>
      </c>
      <c r="G12" s="66">
        <v>141.66</v>
      </c>
      <c r="H12" s="84">
        <f t="shared" si="11"/>
        <v>117.6636</v>
      </c>
      <c r="I12" s="55">
        <f t="shared" si="12"/>
        <v>131.74379999999999</v>
      </c>
      <c r="J12" s="59">
        <v>73</v>
      </c>
      <c r="K12" s="33">
        <v>117.83</v>
      </c>
      <c r="L12" s="66">
        <v>133.5</v>
      </c>
      <c r="M12" s="84">
        <f t="shared" si="13"/>
        <v>109.5819</v>
      </c>
      <c r="N12" s="55">
        <f t="shared" si="14"/>
        <v>124.155</v>
      </c>
      <c r="O12" s="33">
        <v>120.97</v>
      </c>
      <c r="P12" s="66">
        <v>129.12</v>
      </c>
      <c r="Q12" s="102">
        <f t="shared" si="15"/>
        <v>114.92149999999999</v>
      </c>
      <c r="R12" s="55">
        <f t="shared" si="16"/>
        <v>122.664</v>
      </c>
      <c r="S12" s="59">
        <v>73</v>
      </c>
      <c r="T12" s="33">
        <v>122.83</v>
      </c>
      <c r="U12" s="66">
        <v>141.25</v>
      </c>
      <c r="V12" s="102">
        <f t="shared" si="17"/>
        <v>116.68849999999999</v>
      </c>
      <c r="W12" s="55">
        <f t="shared" si="18"/>
        <v>134.1875</v>
      </c>
      <c r="X12" s="33">
        <v>122.06</v>
      </c>
      <c r="Y12" s="66">
        <v>140.37</v>
      </c>
      <c r="Z12" s="102">
        <f t="shared" si="5"/>
        <v>113.51580000000001</v>
      </c>
      <c r="AA12" s="55">
        <f t="shared" si="6"/>
        <v>130.54410000000001</v>
      </c>
      <c r="AB12" s="59">
        <v>73</v>
      </c>
      <c r="AC12" s="38">
        <f>158.62-2</f>
        <v>156.62</v>
      </c>
      <c r="AD12" s="93" t="s">
        <v>5</v>
      </c>
      <c r="AE12" s="33">
        <v>121</v>
      </c>
      <c r="AF12" s="66">
        <v>139.25</v>
      </c>
      <c r="AG12" s="102">
        <f t="shared" si="7"/>
        <v>112.53</v>
      </c>
      <c r="AH12" s="55">
        <f t="shared" si="8"/>
        <v>129.5025</v>
      </c>
    </row>
    <row r="13" spans="1:37" x14ac:dyDescent="0.25">
      <c r="A13" s="60">
        <v>74</v>
      </c>
      <c r="B13" s="36">
        <v>121.45</v>
      </c>
      <c r="C13" s="67">
        <v>139.69</v>
      </c>
      <c r="D13" s="85">
        <f t="shared" si="9"/>
        <v>112.94850000000001</v>
      </c>
      <c r="E13" s="30">
        <f t="shared" si="10"/>
        <v>129.9117</v>
      </c>
      <c r="F13" s="36">
        <v>131.59</v>
      </c>
      <c r="G13" s="67">
        <v>147.34</v>
      </c>
      <c r="H13" s="85">
        <f t="shared" si="11"/>
        <v>122.37870000000001</v>
      </c>
      <c r="I13" s="56">
        <f t="shared" si="12"/>
        <v>137.02620000000002</v>
      </c>
      <c r="J13" s="60">
        <v>74</v>
      </c>
      <c r="K13" s="36">
        <v>121.3</v>
      </c>
      <c r="L13" s="67">
        <v>137.43</v>
      </c>
      <c r="M13" s="85">
        <f t="shared" si="13"/>
        <v>112.809</v>
      </c>
      <c r="N13" s="56">
        <f t="shared" si="14"/>
        <v>127.80990000000001</v>
      </c>
      <c r="O13" s="36">
        <v>125.81</v>
      </c>
      <c r="P13" s="67">
        <v>134.29</v>
      </c>
      <c r="Q13" s="85">
        <f t="shared" si="15"/>
        <v>119.51949999999999</v>
      </c>
      <c r="R13" s="56">
        <f t="shared" si="16"/>
        <v>127.57549999999999</v>
      </c>
      <c r="S13" s="60">
        <v>74</v>
      </c>
      <c r="T13" s="36">
        <v>126.5</v>
      </c>
      <c r="U13" s="67">
        <v>145.41999999999999</v>
      </c>
      <c r="V13" s="103">
        <f t="shared" si="17"/>
        <v>120.175</v>
      </c>
      <c r="W13" s="56">
        <f t="shared" si="18"/>
        <v>138.14899999999997</v>
      </c>
      <c r="X13" s="36">
        <v>126.05</v>
      </c>
      <c r="Y13" s="67">
        <v>144.96</v>
      </c>
      <c r="Z13" s="103">
        <f t="shared" si="5"/>
        <v>117.2265</v>
      </c>
      <c r="AA13" s="56">
        <f t="shared" si="6"/>
        <v>134.81280000000001</v>
      </c>
      <c r="AB13" s="60">
        <v>74</v>
      </c>
      <c r="AC13" s="41">
        <f>164.02-2</f>
        <v>162.02000000000001</v>
      </c>
      <c r="AD13" s="94" t="s">
        <v>5</v>
      </c>
      <c r="AE13" s="36">
        <v>125</v>
      </c>
      <c r="AF13" s="67">
        <v>143.75</v>
      </c>
      <c r="AG13" s="103">
        <f t="shared" si="7"/>
        <v>116.25</v>
      </c>
      <c r="AH13" s="56">
        <f t="shared" si="8"/>
        <v>133.6875</v>
      </c>
    </row>
    <row r="14" spans="1:37" x14ac:dyDescent="0.25">
      <c r="A14" s="59">
        <v>75</v>
      </c>
      <c r="B14" s="33">
        <v>125.87</v>
      </c>
      <c r="C14" s="66">
        <v>144.78</v>
      </c>
      <c r="D14" s="84">
        <f t="shared" si="9"/>
        <v>117.05910000000002</v>
      </c>
      <c r="E14" s="74">
        <f t="shared" si="10"/>
        <v>134.6454</v>
      </c>
      <c r="F14" s="33">
        <v>137.63</v>
      </c>
      <c r="G14" s="66">
        <v>154.08000000000001</v>
      </c>
      <c r="H14" s="84">
        <f t="shared" si="11"/>
        <v>127.99590000000001</v>
      </c>
      <c r="I14" s="55">
        <f t="shared" si="12"/>
        <v>143.29440000000002</v>
      </c>
      <c r="J14" s="59">
        <v>75</v>
      </c>
      <c r="K14" s="33">
        <v>125.5</v>
      </c>
      <c r="L14" s="66">
        <v>142.19</v>
      </c>
      <c r="M14" s="84">
        <f t="shared" si="13"/>
        <v>116.715</v>
      </c>
      <c r="N14" s="55">
        <f t="shared" si="14"/>
        <v>132.23670000000001</v>
      </c>
      <c r="O14" s="33">
        <v>130.84</v>
      </c>
      <c r="P14" s="66">
        <v>139.66</v>
      </c>
      <c r="Q14" s="102">
        <f t="shared" si="15"/>
        <v>124.298</v>
      </c>
      <c r="R14" s="55">
        <f t="shared" si="16"/>
        <v>132.67699999999999</v>
      </c>
      <c r="S14" s="59">
        <v>75</v>
      </c>
      <c r="T14" s="33">
        <v>130.25</v>
      </c>
      <c r="U14" s="66">
        <v>149.83000000000001</v>
      </c>
      <c r="V14" s="102">
        <f t="shared" si="17"/>
        <v>123.7375</v>
      </c>
      <c r="W14" s="55">
        <f t="shared" si="18"/>
        <v>142.33850000000001</v>
      </c>
      <c r="X14" s="33">
        <v>131.99</v>
      </c>
      <c r="Y14" s="66">
        <v>151.79</v>
      </c>
      <c r="Z14" s="102">
        <f t="shared" si="5"/>
        <v>122.75070000000001</v>
      </c>
      <c r="AA14" s="55">
        <f t="shared" si="6"/>
        <v>141.16470000000001</v>
      </c>
      <c r="AB14" s="59">
        <v>75</v>
      </c>
      <c r="AC14" s="38">
        <f>169.43-2</f>
        <v>167.43</v>
      </c>
      <c r="AD14" s="95">
        <f>198.27-2</f>
        <v>196.27</v>
      </c>
      <c r="AE14" s="33">
        <v>130.91999999999999</v>
      </c>
      <c r="AF14" s="66">
        <v>150.5</v>
      </c>
      <c r="AG14" s="102">
        <f t="shared" si="7"/>
        <v>121.7556</v>
      </c>
      <c r="AH14" s="55">
        <f t="shared" si="8"/>
        <v>139.965</v>
      </c>
    </row>
    <row r="15" spans="1:37" x14ac:dyDescent="0.25">
      <c r="A15" s="59">
        <v>76</v>
      </c>
      <c r="B15" s="33">
        <v>130.28</v>
      </c>
      <c r="C15" s="66">
        <v>149.86000000000001</v>
      </c>
      <c r="D15" s="84">
        <f t="shared" si="9"/>
        <v>121.16040000000001</v>
      </c>
      <c r="E15" s="74">
        <f t="shared" si="10"/>
        <v>139.36980000000003</v>
      </c>
      <c r="F15" s="33">
        <v>143.66999999999999</v>
      </c>
      <c r="G15" s="66">
        <v>160.91</v>
      </c>
      <c r="H15" s="84">
        <f t="shared" si="11"/>
        <v>133.6131</v>
      </c>
      <c r="I15" s="55">
        <f t="shared" si="12"/>
        <v>149.6463</v>
      </c>
      <c r="J15" s="59">
        <v>76</v>
      </c>
      <c r="K15" s="33">
        <v>129.38999999999999</v>
      </c>
      <c r="L15" s="66">
        <v>146.6</v>
      </c>
      <c r="M15" s="84">
        <f t="shared" si="13"/>
        <v>120.33269999999999</v>
      </c>
      <c r="N15" s="55">
        <f t="shared" si="14"/>
        <v>136.33799999999999</v>
      </c>
      <c r="O15" s="33">
        <v>136.07</v>
      </c>
      <c r="P15" s="66">
        <v>145.24</v>
      </c>
      <c r="Q15" s="102">
        <f t="shared" si="15"/>
        <v>129.26649999999998</v>
      </c>
      <c r="R15" s="55">
        <f t="shared" si="16"/>
        <v>137.97800000000001</v>
      </c>
      <c r="S15" s="59">
        <v>76</v>
      </c>
      <c r="T15" s="33">
        <v>134.16999999999999</v>
      </c>
      <c r="U15" s="66">
        <v>154.33000000000001</v>
      </c>
      <c r="V15" s="102">
        <f t="shared" si="17"/>
        <v>127.46149999999999</v>
      </c>
      <c r="W15" s="55">
        <f t="shared" si="18"/>
        <v>146.61350000000002</v>
      </c>
      <c r="X15" s="33">
        <v>137.31</v>
      </c>
      <c r="Y15" s="66">
        <v>157.9</v>
      </c>
      <c r="Z15" s="102">
        <f t="shared" si="5"/>
        <v>127.6983</v>
      </c>
      <c r="AA15" s="55">
        <f t="shared" si="6"/>
        <v>146.84700000000001</v>
      </c>
      <c r="AB15" s="59">
        <v>76</v>
      </c>
      <c r="AC15" s="38">
        <f>174.84-2</f>
        <v>172.84</v>
      </c>
      <c r="AD15" s="95">
        <f>198.27-2</f>
        <v>196.27</v>
      </c>
      <c r="AE15" s="33">
        <v>136.16999999999999</v>
      </c>
      <c r="AF15" s="66">
        <v>156.5</v>
      </c>
      <c r="AG15" s="102">
        <f t="shared" si="7"/>
        <v>126.63809999999999</v>
      </c>
      <c r="AH15" s="55">
        <f t="shared" si="8"/>
        <v>145.54500000000002</v>
      </c>
    </row>
    <row r="16" spans="1:37" x14ac:dyDescent="0.25">
      <c r="A16" s="59">
        <v>77</v>
      </c>
      <c r="B16" s="33">
        <v>134.69999999999999</v>
      </c>
      <c r="C16" s="80">
        <v>154.94</v>
      </c>
      <c r="D16" s="84">
        <f t="shared" si="9"/>
        <v>125.271</v>
      </c>
      <c r="E16" s="74">
        <f t="shared" si="10"/>
        <v>144.0942</v>
      </c>
      <c r="F16" s="33">
        <v>150.84</v>
      </c>
      <c r="G16" s="80">
        <v>168.96</v>
      </c>
      <c r="H16" s="84">
        <f t="shared" si="11"/>
        <v>140.28120000000001</v>
      </c>
      <c r="I16" s="55">
        <f t="shared" si="12"/>
        <v>157.1328</v>
      </c>
      <c r="J16" s="59">
        <v>77</v>
      </c>
      <c r="K16" s="33">
        <v>133.4</v>
      </c>
      <c r="L16" s="80">
        <v>151.13999999999999</v>
      </c>
      <c r="M16" s="84">
        <f t="shared" si="13"/>
        <v>124.06200000000001</v>
      </c>
      <c r="N16" s="55">
        <f t="shared" si="14"/>
        <v>140.56020000000001</v>
      </c>
      <c r="O16" s="33">
        <v>141.51</v>
      </c>
      <c r="P16" s="66">
        <v>151.05000000000001</v>
      </c>
      <c r="Q16" s="102">
        <f t="shared" si="15"/>
        <v>134.43449999999999</v>
      </c>
      <c r="R16" s="55">
        <f t="shared" si="16"/>
        <v>143.4975</v>
      </c>
      <c r="S16" s="59">
        <v>77</v>
      </c>
      <c r="T16" s="33">
        <v>138.25</v>
      </c>
      <c r="U16" s="66">
        <v>158.91999999999999</v>
      </c>
      <c r="V16" s="102">
        <f t="shared" si="17"/>
        <v>131.33750000000001</v>
      </c>
      <c r="W16" s="55">
        <f t="shared" si="18"/>
        <v>150.97399999999999</v>
      </c>
      <c r="X16" s="33">
        <v>142.78</v>
      </c>
      <c r="Y16" s="66">
        <v>164.19</v>
      </c>
      <c r="Z16" s="102">
        <f t="shared" si="5"/>
        <v>132.78540000000001</v>
      </c>
      <c r="AA16" s="55">
        <f t="shared" si="6"/>
        <v>152.69669999999999</v>
      </c>
      <c r="AB16" s="59">
        <v>77</v>
      </c>
      <c r="AC16" s="38">
        <f>180.25-2</f>
        <v>178.25</v>
      </c>
      <c r="AD16" s="96" t="s">
        <v>6</v>
      </c>
      <c r="AE16" s="33">
        <v>140.66999999999999</v>
      </c>
      <c r="AF16" s="66">
        <v>161.91999999999999</v>
      </c>
      <c r="AG16" s="102">
        <f t="shared" si="7"/>
        <v>130.82309999999998</v>
      </c>
      <c r="AH16" s="55">
        <f t="shared" si="8"/>
        <v>150.5856</v>
      </c>
    </row>
    <row r="17" spans="1:34" x14ac:dyDescent="0.25">
      <c r="A17" s="59">
        <v>78</v>
      </c>
      <c r="B17" s="33">
        <v>139.03</v>
      </c>
      <c r="C17" s="66">
        <v>159.85</v>
      </c>
      <c r="D17" s="84">
        <f t="shared" si="9"/>
        <v>129.2979</v>
      </c>
      <c r="E17" s="74">
        <f t="shared" si="10"/>
        <v>148.66050000000001</v>
      </c>
      <c r="F17" s="33">
        <v>157.66999999999999</v>
      </c>
      <c r="G17" s="66">
        <v>176.57</v>
      </c>
      <c r="H17" s="84">
        <f t="shared" si="11"/>
        <v>146.63309999999998</v>
      </c>
      <c r="I17" s="55">
        <f t="shared" si="12"/>
        <v>164.21010000000001</v>
      </c>
      <c r="J17" s="59">
        <v>78</v>
      </c>
      <c r="K17" s="33">
        <v>137.54</v>
      </c>
      <c r="L17" s="66">
        <v>155.83000000000001</v>
      </c>
      <c r="M17" s="84">
        <f t="shared" si="13"/>
        <v>127.9122</v>
      </c>
      <c r="N17" s="55">
        <f t="shared" si="14"/>
        <v>144.92190000000002</v>
      </c>
      <c r="O17" s="33">
        <v>147.18</v>
      </c>
      <c r="P17" s="66">
        <v>157.1</v>
      </c>
      <c r="Q17" s="102">
        <f t="shared" si="15"/>
        <v>139.821</v>
      </c>
      <c r="R17" s="55">
        <f t="shared" si="16"/>
        <v>149.24499999999998</v>
      </c>
      <c r="S17" s="59">
        <v>78</v>
      </c>
      <c r="T17" s="33">
        <v>142.33000000000001</v>
      </c>
      <c r="U17" s="66">
        <v>163.75</v>
      </c>
      <c r="V17" s="102">
        <f t="shared" si="17"/>
        <v>135.21350000000001</v>
      </c>
      <c r="W17" s="55">
        <f t="shared" si="18"/>
        <v>155.5625</v>
      </c>
      <c r="X17" s="33">
        <v>148.38999999999999</v>
      </c>
      <c r="Y17" s="66">
        <v>170.65</v>
      </c>
      <c r="Z17" s="102">
        <f t="shared" si="5"/>
        <v>138.0027</v>
      </c>
      <c r="AA17" s="55">
        <f t="shared" si="6"/>
        <v>158.70450000000002</v>
      </c>
      <c r="AB17" s="59">
        <v>78</v>
      </c>
      <c r="AC17" s="38">
        <f>180.25-2</f>
        <v>178.25</v>
      </c>
      <c r="AD17" s="95"/>
      <c r="AE17" s="33">
        <v>145.33000000000001</v>
      </c>
      <c r="AF17" s="66">
        <v>167.25</v>
      </c>
      <c r="AG17" s="102">
        <f t="shared" si="7"/>
        <v>135.15690000000001</v>
      </c>
      <c r="AH17" s="55">
        <f t="shared" si="8"/>
        <v>155.54250000000002</v>
      </c>
    </row>
    <row r="18" spans="1:34" x14ac:dyDescent="0.25">
      <c r="A18" s="59">
        <v>79</v>
      </c>
      <c r="B18" s="36">
        <v>143.61000000000001</v>
      </c>
      <c r="C18" s="67">
        <v>165.18</v>
      </c>
      <c r="D18" s="85">
        <f t="shared" si="9"/>
        <v>133.55730000000003</v>
      </c>
      <c r="E18" s="30">
        <f t="shared" si="10"/>
        <v>153.6174</v>
      </c>
      <c r="F18" s="36">
        <v>164.76</v>
      </c>
      <c r="G18" s="67">
        <v>184.53</v>
      </c>
      <c r="H18" s="85">
        <f t="shared" si="11"/>
        <v>153.2268</v>
      </c>
      <c r="I18" s="56">
        <f t="shared" si="12"/>
        <v>171.6129</v>
      </c>
      <c r="J18" s="59">
        <v>79</v>
      </c>
      <c r="K18" s="36">
        <v>141.80000000000001</v>
      </c>
      <c r="L18" s="67">
        <v>160.66</v>
      </c>
      <c r="M18" s="85">
        <f t="shared" si="13"/>
        <v>131.87400000000002</v>
      </c>
      <c r="N18" s="56">
        <f t="shared" si="14"/>
        <v>149.41380000000001</v>
      </c>
      <c r="O18" s="36">
        <v>153.06</v>
      </c>
      <c r="P18" s="66">
        <v>163.38</v>
      </c>
      <c r="Q18" s="85">
        <f t="shared" si="15"/>
        <v>145.40699999999998</v>
      </c>
      <c r="R18" s="56">
        <f t="shared" si="16"/>
        <v>155.21099999999998</v>
      </c>
      <c r="S18" s="59">
        <v>79</v>
      </c>
      <c r="T18" s="36">
        <v>146.58000000000001</v>
      </c>
      <c r="U18" s="67">
        <v>168.58</v>
      </c>
      <c r="V18" s="103">
        <f t="shared" si="17"/>
        <v>139.251</v>
      </c>
      <c r="W18" s="56">
        <f t="shared" si="18"/>
        <v>160.15100000000001</v>
      </c>
      <c r="X18" s="36">
        <v>154.16999999999999</v>
      </c>
      <c r="Y18" s="67">
        <v>177.3</v>
      </c>
      <c r="Z18" s="103">
        <f t="shared" si="5"/>
        <v>143.37809999999999</v>
      </c>
      <c r="AA18" s="56">
        <f t="shared" si="6"/>
        <v>164.88900000000001</v>
      </c>
      <c r="AB18" s="59">
        <v>79</v>
      </c>
      <c r="AC18" s="41" t="s">
        <v>6</v>
      </c>
      <c r="AD18" s="97"/>
      <c r="AE18" s="36">
        <v>150.08000000000001</v>
      </c>
      <c r="AF18" s="66">
        <v>172.67</v>
      </c>
      <c r="AG18" s="103">
        <f t="shared" si="7"/>
        <v>139.57440000000003</v>
      </c>
      <c r="AH18" s="56">
        <f t="shared" si="8"/>
        <v>160.5831</v>
      </c>
    </row>
    <row r="19" spans="1:34" x14ac:dyDescent="0.25">
      <c r="A19" s="58">
        <v>80</v>
      </c>
      <c r="B19" s="33">
        <v>148.11000000000001</v>
      </c>
      <c r="C19" s="79">
        <v>170.35</v>
      </c>
      <c r="D19" s="84">
        <f t="shared" si="9"/>
        <v>137.74230000000003</v>
      </c>
      <c r="E19" s="74">
        <f t="shared" si="10"/>
        <v>158.4255</v>
      </c>
      <c r="F19" s="33">
        <v>172.11</v>
      </c>
      <c r="G19" s="79">
        <v>192.84</v>
      </c>
      <c r="H19" s="84">
        <f t="shared" si="11"/>
        <v>160.06230000000002</v>
      </c>
      <c r="I19" s="55">
        <f t="shared" si="12"/>
        <v>179.34120000000001</v>
      </c>
      <c r="J19" s="58">
        <v>80</v>
      </c>
      <c r="K19" s="33">
        <v>146.19999999999999</v>
      </c>
      <c r="L19" s="79">
        <v>165.64</v>
      </c>
      <c r="M19" s="84">
        <f t="shared" si="13"/>
        <v>135.96600000000001</v>
      </c>
      <c r="N19" s="55">
        <f t="shared" si="14"/>
        <v>154.04519999999999</v>
      </c>
      <c r="O19" s="33">
        <v>159.18</v>
      </c>
      <c r="P19" s="106">
        <v>169.91</v>
      </c>
      <c r="Q19" s="102">
        <f t="shared" si="15"/>
        <v>151.221</v>
      </c>
      <c r="R19" s="55">
        <f t="shared" si="16"/>
        <v>161.41449999999998</v>
      </c>
      <c r="S19" s="58">
        <v>80</v>
      </c>
      <c r="T19" s="33">
        <v>151</v>
      </c>
      <c r="U19" s="66">
        <v>173.67</v>
      </c>
      <c r="V19" s="102">
        <f t="shared" si="17"/>
        <v>143.44999999999999</v>
      </c>
      <c r="W19" s="55">
        <f t="shared" si="18"/>
        <v>164.98649999999998</v>
      </c>
      <c r="X19" s="33">
        <v>160.1</v>
      </c>
      <c r="Y19" s="66">
        <v>184.12</v>
      </c>
      <c r="Z19" s="102">
        <f t="shared" si="5"/>
        <v>148.893</v>
      </c>
      <c r="AA19" s="55">
        <f t="shared" si="6"/>
        <v>171.23160000000001</v>
      </c>
      <c r="AB19" s="58">
        <v>80</v>
      </c>
      <c r="AC19" s="38"/>
      <c r="AD19" s="93"/>
      <c r="AE19" s="33">
        <v>154.91999999999999</v>
      </c>
      <c r="AF19" s="106">
        <v>178.08</v>
      </c>
      <c r="AG19" s="102">
        <f t="shared" si="7"/>
        <v>144.07560000000001</v>
      </c>
      <c r="AH19" s="55">
        <f t="shared" si="8"/>
        <v>165.61440000000002</v>
      </c>
    </row>
    <row r="20" spans="1:34" x14ac:dyDescent="0.25">
      <c r="A20" s="59">
        <v>81</v>
      </c>
      <c r="B20" s="33">
        <v>152.77000000000001</v>
      </c>
      <c r="C20" s="79">
        <v>175.68</v>
      </c>
      <c r="D20" s="84">
        <f t="shared" si="9"/>
        <v>142.07610000000003</v>
      </c>
      <c r="E20" s="74">
        <f t="shared" si="10"/>
        <v>163.38240000000002</v>
      </c>
      <c r="F20" s="33">
        <v>178.14</v>
      </c>
      <c r="G20" s="79">
        <v>199.58</v>
      </c>
      <c r="H20" s="84">
        <f t="shared" si="11"/>
        <v>165.67019999999999</v>
      </c>
      <c r="I20" s="55">
        <f t="shared" si="12"/>
        <v>185.60940000000002</v>
      </c>
      <c r="J20" s="59">
        <v>81</v>
      </c>
      <c r="K20" s="33">
        <v>150.72999999999999</v>
      </c>
      <c r="L20" s="79">
        <v>170.78</v>
      </c>
      <c r="M20" s="84">
        <f t="shared" si="13"/>
        <v>140.1789</v>
      </c>
      <c r="N20" s="55">
        <f t="shared" si="14"/>
        <v>158.8254</v>
      </c>
      <c r="O20" s="33">
        <v>165.55</v>
      </c>
      <c r="P20" s="66">
        <v>176.71</v>
      </c>
      <c r="Q20" s="102">
        <f t="shared" si="15"/>
        <v>157.27250000000001</v>
      </c>
      <c r="R20" s="55">
        <f t="shared" si="16"/>
        <v>167.87450000000001</v>
      </c>
      <c r="S20" s="59">
        <v>81</v>
      </c>
      <c r="T20" s="33">
        <v>155.41999999999999</v>
      </c>
      <c r="U20" s="66">
        <v>178.75</v>
      </c>
      <c r="V20" s="102">
        <f t="shared" si="17"/>
        <v>147.64899999999997</v>
      </c>
      <c r="W20" s="55">
        <f t="shared" si="18"/>
        <v>169.8125</v>
      </c>
      <c r="X20" s="33">
        <v>166.17</v>
      </c>
      <c r="Y20" s="66">
        <v>191.1</v>
      </c>
      <c r="Z20" s="102">
        <f t="shared" si="5"/>
        <v>154.53809999999999</v>
      </c>
      <c r="AA20" s="55">
        <f t="shared" si="6"/>
        <v>177.72300000000001</v>
      </c>
      <c r="AB20" s="59">
        <v>81</v>
      </c>
      <c r="AC20" s="89" t="s">
        <v>17</v>
      </c>
      <c r="AD20" s="93" t="s">
        <v>18</v>
      </c>
      <c r="AE20" s="33">
        <v>159.66999999999999</v>
      </c>
      <c r="AF20" s="66">
        <v>183.58</v>
      </c>
      <c r="AG20" s="102">
        <f t="shared" si="7"/>
        <v>148.4931</v>
      </c>
      <c r="AH20" s="55">
        <f t="shared" si="8"/>
        <v>170.72940000000003</v>
      </c>
    </row>
    <row r="21" spans="1:34" x14ac:dyDescent="0.25">
      <c r="A21" s="59">
        <v>82</v>
      </c>
      <c r="B21" s="33">
        <v>157.52000000000001</v>
      </c>
      <c r="C21" s="66">
        <v>181.18</v>
      </c>
      <c r="D21" s="84">
        <f t="shared" si="9"/>
        <v>146.49360000000001</v>
      </c>
      <c r="E21" s="74">
        <f t="shared" si="10"/>
        <v>168.49740000000003</v>
      </c>
      <c r="F21" s="33">
        <v>183.48</v>
      </c>
      <c r="G21" s="66">
        <v>205.53</v>
      </c>
      <c r="H21" s="84">
        <f t="shared" si="11"/>
        <v>170.63640000000001</v>
      </c>
      <c r="I21" s="55">
        <f t="shared" si="12"/>
        <v>191.1429</v>
      </c>
      <c r="J21" s="59">
        <v>82</v>
      </c>
      <c r="K21" s="33">
        <v>155.4</v>
      </c>
      <c r="L21" s="66">
        <v>176.07</v>
      </c>
      <c r="M21" s="84">
        <f t="shared" si="13"/>
        <v>144.52200000000002</v>
      </c>
      <c r="N21" s="55">
        <f t="shared" si="14"/>
        <v>163.74510000000001</v>
      </c>
      <c r="O21" s="33">
        <v>172.17</v>
      </c>
      <c r="P21" s="66">
        <v>183.78</v>
      </c>
      <c r="Q21" s="102">
        <f t="shared" si="15"/>
        <v>163.56149999999997</v>
      </c>
      <c r="R21" s="55">
        <f t="shared" si="16"/>
        <v>174.59099999999998</v>
      </c>
      <c r="S21" s="59">
        <v>82</v>
      </c>
      <c r="T21" s="33">
        <v>159.91999999999999</v>
      </c>
      <c r="U21" s="66">
        <v>183.83</v>
      </c>
      <c r="V21" s="102">
        <f t="shared" si="17"/>
        <v>151.92399999999998</v>
      </c>
      <c r="W21" s="55">
        <f t="shared" si="18"/>
        <v>174.63849999999999</v>
      </c>
      <c r="X21" s="33">
        <v>172.4</v>
      </c>
      <c r="Y21" s="66">
        <v>198.26</v>
      </c>
      <c r="Z21" s="102">
        <f t="shared" si="5"/>
        <v>160.33200000000002</v>
      </c>
      <c r="AA21" s="55">
        <f t="shared" si="6"/>
        <v>184.3818</v>
      </c>
      <c r="AB21" s="59">
        <v>82</v>
      </c>
      <c r="AC21" s="38" t="s">
        <v>16</v>
      </c>
      <c r="AD21" s="95" t="s">
        <v>16</v>
      </c>
      <c r="AE21" s="33">
        <v>164.5</v>
      </c>
      <c r="AF21" s="66">
        <v>189.17</v>
      </c>
      <c r="AG21" s="102">
        <f t="shared" si="7"/>
        <v>152.98500000000001</v>
      </c>
      <c r="AH21" s="55">
        <f t="shared" si="8"/>
        <v>175.9281</v>
      </c>
    </row>
    <row r="22" spans="1:34" x14ac:dyDescent="0.25">
      <c r="A22" s="59">
        <v>83</v>
      </c>
      <c r="B22" s="33">
        <v>162.44</v>
      </c>
      <c r="C22" s="80">
        <v>186.84</v>
      </c>
      <c r="D22" s="84">
        <f t="shared" si="9"/>
        <v>151.0692</v>
      </c>
      <c r="E22" s="74">
        <f t="shared" si="10"/>
        <v>173.7612</v>
      </c>
      <c r="F22" s="33">
        <v>188.12</v>
      </c>
      <c r="G22" s="80">
        <v>210.69</v>
      </c>
      <c r="H22" s="84">
        <f t="shared" si="11"/>
        <v>174.95160000000001</v>
      </c>
      <c r="I22" s="55">
        <f t="shared" si="12"/>
        <v>195.9417</v>
      </c>
      <c r="J22" s="59">
        <v>83</v>
      </c>
      <c r="K22" s="33">
        <v>160.22</v>
      </c>
      <c r="L22" s="80">
        <v>181.53</v>
      </c>
      <c r="M22" s="84">
        <f t="shared" si="13"/>
        <v>149.00460000000001</v>
      </c>
      <c r="N22" s="55">
        <f t="shared" si="14"/>
        <v>168.8229</v>
      </c>
      <c r="O22" s="33">
        <v>179.06</v>
      </c>
      <c r="P22" s="66">
        <v>191.13</v>
      </c>
      <c r="Q22" s="102">
        <f t="shared" si="15"/>
        <v>170.107</v>
      </c>
      <c r="R22" s="55">
        <f t="shared" si="16"/>
        <v>181.5735</v>
      </c>
      <c r="S22" s="59">
        <v>83</v>
      </c>
      <c r="T22" s="33">
        <v>164.5</v>
      </c>
      <c r="U22" s="66">
        <v>189.17</v>
      </c>
      <c r="V22" s="102">
        <f t="shared" si="17"/>
        <v>156.27500000000001</v>
      </c>
      <c r="W22" s="55">
        <f t="shared" si="18"/>
        <v>179.71149999999997</v>
      </c>
      <c r="X22" s="33">
        <v>178.8</v>
      </c>
      <c r="Y22" s="66">
        <v>205.62</v>
      </c>
      <c r="Z22" s="102">
        <f t="shared" si="5"/>
        <v>166.28400000000002</v>
      </c>
      <c r="AA22" s="55">
        <f t="shared" si="6"/>
        <v>191.22660000000002</v>
      </c>
      <c r="AB22" s="59">
        <v>83</v>
      </c>
      <c r="AC22" s="38" t="s">
        <v>7</v>
      </c>
      <c r="AD22" s="96" t="s">
        <v>7</v>
      </c>
      <c r="AE22" s="33">
        <v>169.33</v>
      </c>
      <c r="AF22" s="66">
        <v>194.67</v>
      </c>
      <c r="AG22" s="102">
        <f t="shared" si="7"/>
        <v>157.47690000000003</v>
      </c>
      <c r="AH22" s="55">
        <f t="shared" si="8"/>
        <v>181.04310000000001</v>
      </c>
    </row>
    <row r="23" spans="1:34" x14ac:dyDescent="0.25">
      <c r="A23" s="59">
        <v>84</v>
      </c>
      <c r="B23" s="36">
        <v>167.43</v>
      </c>
      <c r="C23" s="67">
        <v>192.59</v>
      </c>
      <c r="D23" s="85">
        <f t="shared" si="9"/>
        <v>155.7099</v>
      </c>
      <c r="E23" s="30">
        <f t="shared" si="10"/>
        <v>179.1087</v>
      </c>
      <c r="F23" s="36">
        <v>191.88</v>
      </c>
      <c r="G23" s="67">
        <v>214.89</v>
      </c>
      <c r="H23" s="85">
        <f t="shared" si="11"/>
        <v>178.44839999999999</v>
      </c>
      <c r="I23" s="56">
        <f t="shared" si="12"/>
        <v>199.8477</v>
      </c>
      <c r="J23" s="59">
        <v>84</v>
      </c>
      <c r="K23" s="36">
        <v>165.19</v>
      </c>
      <c r="L23" s="67">
        <v>187.16</v>
      </c>
      <c r="M23" s="85">
        <f t="shared" si="13"/>
        <v>153.6267</v>
      </c>
      <c r="N23" s="56">
        <f t="shared" si="14"/>
        <v>174.05880000000002</v>
      </c>
      <c r="O23" s="36">
        <v>186.22</v>
      </c>
      <c r="P23" s="66">
        <v>198.78</v>
      </c>
      <c r="Q23" s="85">
        <f t="shared" si="15"/>
        <v>176.90899999999999</v>
      </c>
      <c r="R23" s="56">
        <f t="shared" si="16"/>
        <v>188.84099999999998</v>
      </c>
      <c r="S23" s="59">
        <v>84</v>
      </c>
      <c r="T23" s="36">
        <v>169.33</v>
      </c>
      <c r="U23" s="67">
        <v>194.67</v>
      </c>
      <c r="V23" s="103">
        <f t="shared" si="17"/>
        <v>160.86350000000002</v>
      </c>
      <c r="W23" s="56">
        <f t="shared" si="18"/>
        <v>184.93649999999997</v>
      </c>
      <c r="X23" s="36">
        <v>185.38</v>
      </c>
      <c r="Y23" s="67">
        <v>213.18</v>
      </c>
      <c r="Z23" s="103">
        <f t="shared" si="5"/>
        <v>172.4034</v>
      </c>
      <c r="AA23" s="56">
        <f t="shared" si="6"/>
        <v>198.25740000000002</v>
      </c>
      <c r="AB23" s="59">
        <v>84</v>
      </c>
      <c r="AC23" s="41">
        <f>326.25-2</f>
        <v>324.25</v>
      </c>
      <c r="AD23" s="97">
        <f>326.25-2</f>
        <v>324.25</v>
      </c>
      <c r="AE23" s="36">
        <v>174.25</v>
      </c>
      <c r="AF23" s="66">
        <v>200.42</v>
      </c>
      <c r="AG23" s="103">
        <f t="shared" si="7"/>
        <v>162.05250000000001</v>
      </c>
      <c r="AH23" s="56">
        <f t="shared" si="8"/>
        <v>186.39060000000001</v>
      </c>
    </row>
    <row r="24" spans="1:34" x14ac:dyDescent="0.25">
      <c r="A24" s="58">
        <v>85</v>
      </c>
      <c r="B24" s="33">
        <v>173.26</v>
      </c>
      <c r="C24" s="66">
        <v>199.25</v>
      </c>
      <c r="D24" s="84">
        <f t="shared" si="9"/>
        <v>161.1318</v>
      </c>
      <c r="E24" s="74">
        <f t="shared" si="10"/>
        <v>185.30250000000001</v>
      </c>
      <c r="F24" s="33">
        <v>193.8</v>
      </c>
      <c r="G24" s="66">
        <v>217.08</v>
      </c>
      <c r="H24" s="84">
        <f t="shared" si="11"/>
        <v>180.23400000000001</v>
      </c>
      <c r="I24" s="55">
        <f t="shared" si="12"/>
        <v>201.88440000000003</v>
      </c>
      <c r="J24" s="58">
        <v>85</v>
      </c>
      <c r="K24" s="33">
        <v>170.31</v>
      </c>
      <c r="L24" s="66">
        <v>192.96</v>
      </c>
      <c r="M24" s="84">
        <f t="shared" si="13"/>
        <v>158.38830000000002</v>
      </c>
      <c r="N24" s="55">
        <f t="shared" si="14"/>
        <v>179.45280000000002</v>
      </c>
      <c r="O24" s="33">
        <v>193.67</v>
      </c>
      <c r="P24" s="106">
        <v>206.73</v>
      </c>
      <c r="Q24" s="102">
        <f t="shared" si="15"/>
        <v>183.98649999999998</v>
      </c>
      <c r="R24" s="55">
        <f t="shared" si="16"/>
        <v>196.39349999999999</v>
      </c>
      <c r="S24" s="58">
        <v>85</v>
      </c>
      <c r="T24" s="33">
        <v>174</v>
      </c>
      <c r="U24" s="66">
        <v>200.08</v>
      </c>
      <c r="V24" s="102">
        <f t="shared" si="17"/>
        <v>165.29999999999998</v>
      </c>
      <c r="W24" s="55">
        <f t="shared" si="18"/>
        <v>190.07599999999999</v>
      </c>
      <c r="X24" s="33">
        <v>192.23</v>
      </c>
      <c r="Y24" s="66">
        <v>221.06</v>
      </c>
      <c r="Z24" s="102">
        <f t="shared" si="5"/>
        <v>178.7739</v>
      </c>
      <c r="AA24" s="55">
        <f t="shared" si="6"/>
        <v>205.58580000000001</v>
      </c>
      <c r="AB24" s="58">
        <v>85</v>
      </c>
      <c r="AC24" s="38" t="s">
        <v>6</v>
      </c>
      <c r="AD24" s="95" t="s">
        <v>6</v>
      </c>
      <c r="AE24" s="33">
        <v>179.08</v>
      </c>
      <c r="AF24" s="106">
        <v>206</v>
      </c>
      <c r="AG24" s="102">
        <f t="shared" si="7"/>
        <v>166.54440000000002</v>
      </c>
      <c r="AH24" s="55">
        <f t="shared" si="8"/>
        <v>191.58</v>
      </c>
    </row>
    <row r="25" spans="1:34" x14ac:dyDescent="0.25">
      <c r="A25" s="59">
        <v>86</v>
      </c>
      <c r="B25" s="33">
        <v>178.18</v>
      </c>
      <c r="C25" s="66">
        <v>204.92</v>
      </c>
      <c r="D25" s="84">
        <f t="shared" si="9"/>
        <v>165.70740000000001</v>
      </c>
      <c r="E25" s="74">
        <f t="shared" si="10"/>
        <v>190.57560000000001</v>
      </c>
      <c r="F25" s="33">
        <v>195.12</v>
      </c>
      <c r="G25" s="66">
        <v>218.57</v>
      </c>
      <c r="H25" s="84">
        <f t="shared" si="11"/>
        <v>181.4616</v>
      </c>
      <c r="I25" s="55">
        <f t="shared" si="12"/>
        <v>203.27010000000001</v>
      </c>
      <c r="J25" s="59">
        <v>86</v>
      </c>
      <c r="K25" s="33">
        <v>175.59</v>
      </c>
      <c r="L25" s="66">
        <v>198.94</v>
      </c>
      <c r="M25" s="84">
        <f t="shared" si="13"/>
        <v>163.29870000000003</v>
      </c>
      <c r="N25" s="55">
        <f t="shared" si="14"/>
        <v>185.01420000000002</v>
      </c>
      <c r="O25" s="33">
        <v>201.42</v>
      </c>
      <c r="P25" s="66">
        <v>215</v>
      </c>
      <c r="Q25" s="102">
        <f t="shared" si="15"/>
        <v>191.34899999999999</v>
      </c>
      <c r="R25" s="55">
        <f t="shared" si="16"/>
        <v>204.25</v>
      </c>
      <c r="S25" s="59">
        <v>86</v>
      </c>
      <c r="T25" s="33">
        <v>178.75</v>
      </c>
      <c r="U25" s="66">
        <v>205.58</v>
      </c>
      <c r="V25" s="102">
        <f t="shared" si="17"/>
        <v>169.8125</v>
      </c>
      <c r="W25" s="55">
        <f t="shared" si="18"/>
        <v>195.30100000000002</v>
      </c>
      <c r="X25" s="33">
        <v>198.31</v>
      </c>
      <c r="Y25" s="66">
        <v>228.05</v>
      </c>
      <c r="Z25" s="102">
        <f t="shared" si="5"/>
        <v>184.42830000000001</v>
      </c>
      <c r="AA25" s="55">
        <f t="shared" si="6"/>
        <v>212.08650000000003</v>
      </c>
      <c r="AB25" s="59">
        <v>86</v>
      </c>
      <c r="AC25" s="38"/>
      <c r="AD25" s="95"/>
      <c r="AE25" s="33">
        <v>183.58</v>
      </c>
      <c r="AF25" s="66">
        <v>211.08</v>
      </c>
      <c r="AG25" s="102">
        <f t="shared" si="7"/>
        <v>170.72940000000003</v>
      </c>
      <c r="AH25" s="55">
        <f t="shared" si="8"/>
        <v>196.30440000000002</v>
      </c>
    </row>
    <row r="26" spans="1:34" x14ac:dyDescent="0.25">
      <c r="A26" s="59">
        <v>87</v>
      </c>
      <c r="B26" s="33">
        <v>183.26</v>
      </c>
      <c r="C26" s="66">
        <v>210.75</v>
      </c>
      <c r="D26" s="84">
        <f t="shared" si="9"/>
        <v>170.43180000000001</v>
      </c>
      <c r="E26" s="74">
        <f t="shared" si="10"/>
        <v>195.9975</v>
      </c>
      <c r="F26" s="33">
        <v>195.9</v>
      </c>
      <c r="G26" s="66">
        <v>219.44</v>
      </c>
      <c r="H26" s="84">
        <f t="shared" si="11"/>
        <v>182.18700000000001</v>
      </c>
      <c r="I26" s="55">
        <f t="shared" si="12"/>
        <v>204.07920000000001</v>
      </c>
      <c r="J26" s="59">
        <v>87</v>
      </c>
      <c r="K26" s="33">
        <v>181.03</v>
      </c>
      <c r="L26" s="66">
        <v>205.11</v>
      </c>
      <c r="M26" s="84">
        <f t="shared" si="13"/>
        <v>168.3579</v>
      </c>
      <c r="N26" s="55">
        <f t="shared" si="14"/>
        <v>190.75230000000002</v>
      </c>
      <c r="O26" s="33">
        <v>209.48</v>
      </c>
      <c r="P26" s="66">
        <v>223.6</v>
      </c>
      <c r="Q26" s="102">
        <f t="shared" si="15"/>
        <v>199.00599999999997</v>
      </c>
      <c r="R26" s="55">
        <f t="shared" si="16"/>
        <v>212.42</v>
      </c>
      <c r="S26" s="59">
        <v>87</v>
      </c>
      <c r="T26" s="33">
        <v>183.42</v>
      </c>
      <c r="U26" s="66">
        <v>211</v>
      </c>
      <c r="V26" s="102">
        <f t="shared" si="17"/>
        <v>174.24899999999997</v>
      </c>
      <c r="W26" s="55">
        <f t="shared" si="18"/>
        <v>200.45</v>
      </c>
      <c r="X26" s="33">
        <v>204.55</v>
      </c>
      <c r="Y26" s="66">
        <v>235.23</v>
      </c>
      <c r="Z26" s="102">
        <f t="shared" si="5"/>
        <v>190.23150000000001</v>
      </c>
      <c r="AA26" s="55">
        <f t="shared" si="6"/>
        <v>218.76390000000001</v>
      </c>
      <c r="AB26" s="59">
        <v>87</v>
      </c>
      <c r="AC26" s="38"/>
      <c r="AD26" s="95"/>
      <c r="AE26" s="33">
        <v>187.83</v>
      </c>
      <c r="AF26" s="66">
        <v>216</v>
      </c>
      <c r="AG26" s="102">
        <f t="shared" si="7"/>
        <v>174.68190000000001</v>
      </c>
      <c r="AH26" s="55">
        <f t="shared" si="8"/>
        <v>200.88000000000002</v>
      </c>
    </row>
    <row r="27" spans="1:34" x14ac:dyDescent="0.25">
      <c r="A27" s="59">
        <v>88</v>
      </c>
      <c r="B27" s="33">
        <v>188.34</v>
      </c>
      <c r="C27" s="66">
        <v>216.58</v>
      </c>
      <c r="D27" s="84">
        <f t="shared" si="9"/>
        <v>175.15620000000001</v>
      </c>
      <c r="E27" s="74">
        <f t="shared" si="10"/>
        <v>201.41940000000002</v>
      </c>
      <c r="F27" s="33">
        <v>196.69</v>
      </c>
      <c r="G27" s="66">
        <v>220.32</v>
      </c>
      <c r="H27" s="84">
        <f t="shared" si="11"/>
        <v>182.92170000000002</v>
      </c>
      <c r="I27" s="55">
        <f t="shared" si="12"/>
        <v>204.89760000000001</v>
      </c>
      <c r="J27" s="59">
        <v>88</v>
      </c>
      <c r="K27" s="33">
        <v>186.64</v>
      </c>
      <c r="L27" s="66">
        <v>211.46</v>
      </c>
      <c r="M27" s="84">
        <f t="shared" si="13"/>
        <v>173.5752</v>
      </c>
      <c r="N27" s="55">
        <f t="shared" si="14"/>
        <v>196.65780000000001</v>
      </c>
      <c r="O27" s="33">
        <v>217.86</v>
      </c>
      <c r="P27" s="66">
        <v>232.54</v>
      </c>
      <c r="Q27" s="102">
        <f t="shared" si="15"/>
        <v>206.96700000000001</v>
      </c>
      <c r="R27" s="55">
        <f t="shared" si="16"/>
        <v>220.91299999999998</v>
      </c>
      <c r="S27" s="59">
        <v>88</v>
      </c>
      <c r="T27" s="33">
        <v>188</v>
      </c>
      <c r="U27" s="66">
        <v>216.17</v>
      </c>
      <c r="V27" s="102">
        <f t="shared" si="17"/>
        <v>178.6</v>
      </c>
      <c r="W27" s="55">
        <f t="shared" si="18"/>
        <v>205.36149999999998</v>
      </c>
      <c r="X27" s="33">
        <v>210.95</v>
      </c>
      <c r="Y27" s="66">
        <v>242.59</v>
      </c>
      <c r="Z27" s="102">
        <f t="shared" si="5"/>
        <v>196.18350000000001</v>
      </c>
      <c r="AA27" s="55">
        <f t="shared" si="6"/>
        <v>225.60870000000003</v>
      </c>
      <c r="AB27" s="59">
        <v>88</v>
      </c>
      <c r="AC27" s="38"/>
      <c r="AD27" s="95"/>
      <c r="AE27" s="33">
        <v>192</v>
      </c>
      <c r="AF27" s="66">
        <v>220.75</v>
      </c>
      <c r="AG27" s="102">
        <f t="shared" si="7"/>
        <v>178.56</v>
      </c>
      <c r="AH27" s="55">
        <f t="shared" si="8"/>
        <v>205.29750000000001</v>
      </c>
    </row>
    <row r="28" spans="1:34" x14ac:dyDescent="0.25">
      <c r="A28" s="59">
        <v>89</v>
      </c>
      <c r="B28" s="36">
        <v>193.59</v>
      </c>
      <c r="C28" s="67">
        <v>222.66</v>
      </c>
      <c r="D28" s="85">
        <f t="shared" si="9"/>
        <v>180.03870000000001</v>
      </c>
      <c r="E28" s="30">
        <f t="shared" si="10"/>
        <v>207.07380000000001</v>
      </c>
      <c r="F28" s="36">
        <v>197.48</v>
      </c>
      <c r="G28" s="67">
        <v>221.19</v>
      </c>
      <c r="H28" s="85">
        <f t="shared" si="11"/>
        <v>183.65639999999999</v>
      </c>
      <c r="I28" s="56">
        <f t="shared" si="12"/>
        <v>205.70670000000001</v>
      </c>
      <c r="J28" s="59">
        <v>89</v>
      </c>
      <c r="K28" s="36">
        <v>192.43</v>
      </c>
      <c r="L28" s="67">
        <v>218.02</v>
      </c>
      <c r="M28" s="85">
        <f t="shared" si="13"/>
        <v>178.9599</v>
      </c>
      <c r="N28" s="55">
        <f t="shared" si="14"/>
        <v>202.75860000000003</v>
      </c>
      <c r="O28" s="36">
        <v>224.39</v>
      </c>
      <c r="P28" s="66">
        <v>239.52</v>
      </c>
      <c r="Q28" s="85">
        <f t="shared" si="15"/>
        <v>213.17049999999998</v>
      </c>
      <c r="R28" s="56">
        <f t="shared" si="16"/>
        <v>227.54400000000001</v>
      </c>
      <c r="S28" s="59">
        <v>89</v>
      </c>
      <c r="T28" s="36">
        <v>192.5</v>
      </c>
      <c r="U28" s="67">
        <v>221.33</v>
      </c>
      <c r="V28" s="103">
        <f t="shared" si="17"/>
        <v>182.875</v>
      </c>
      <c r="W28" s="56">
        <f t="shared" si="18"/>
        <v>210.26349999999999</v>
      </c>
      <c r="X28" s="36">
        <v>217.52</v>
      </c>
      <c r="Y28" s="67">
        <v>250.15</v>
      </c>
      <c r="Z28" s="103">
        <f t="shared" si="5"/>
        <v>202.29360000000003</v>
      </c>
      <c r="AA28" s="56">
        <f t="shared" si="6"/>
        <v>232.63950000000003</v>
      </c>
      <c r="AB28" s="59">
        <v>89</v>
      </c>
      <c r="AC28" s="41"/>
      <c r="AD28" s="97"/>
      <c r="AE28" s="36">
        <v>195.92</v>
      </c>
      <c r="AF28" s="66">
        <v>225.33</v>
      </c>
      <c r="AG28" s="103">
        <f t="shared" si="7"/>
        <v>182.2056</v>
      </c>
      <c r="AH28" s="56">
        <f t="shared" si="8"/>
        <v>209.55690000000001</v>
      </c>
    </row>
    <row r="29" spans="1:34" x14ac:dyDescent="0.25">
      <c r="A29" s="58">
        <v>90</v>
      </c>
      <c r="B29" s="33">
        <v>198.92</v>
      </c>
      <c r="C29" s="66">
        <v>228.74</v>
      </c>
      <c r="D29" s="84">
        <f t="shared" si="9"/>
        <v>184.9956</v>
      </c>
      <c r="E29" s="74">
        <f t="shared" si="10"/>
        <v>212.72820000000002</v>
      </c>
      <c r="F29" s="33">
        <v>197.92</v>
      </c>
      <c r="G29" s="66">
        <v>221.63</v>
      </c>
      <c r="H29" s="84">
        <f t="shared" si="11"/>
        <v>184.06559999999999</v>
      </c>
      <c r="I29" s="55">
        <f t="shared" si="12"/>
        <v>206.11590000000001</v>
      </c>
      <c r="J29" s="58">
        <v>90</v>
      </c>
      <c r="K29" s="33">
        <v>198.39</v>
      </c>
      <c r="L29" s="66">
        <v>224.78</v>
      </c>
      <c r="M29" s="84">
        <f t="shared" si="13"/>
        <v>184.5027</v>
      </c>
      <c r="N29" s="54">
        <f t="shared" si="14"/>
        <v>209.0454</v>
      </c>
      <c r="O29" s="33">
        <v>231.12</v>
      </c>
      <c r="P29" s="106">
        <v>246.7</v>
      </c>
      <c r="Q29" s="102">
        <f t="shared" si="15"/>
        <v>219.56399999999999</v>
      </c>
      <c r="R29" s="55">
        <f t="shared" si="16"/>
        <v>234.36499999999998</v>
      </c>
      <c r="S29" s="58">
        <v>90</v>
      </c>
      <c r="T29" s="33">
        <v>196.92</v>
      </c>
      <c r="U29" s="66">
        <v>226.5</v>
      </c>
      <c r="V29" s="102">
        <f t="shared" si="17"/>
        <v>187.07399999999998</v>
      </c>
      <c r="W29" s="55">
        <f t="shared" si="18"/>
        <v>215.17499999999998</v>
      </c>
      <c r="X29" s="33">
        <v>224.26</v>
      </c>
      <c r="Y29" s="66">
        <v>257.89999999999998</v>
      </c>
      <c r="Z29" s="102">
        <f t="shared" si="5"/>
        <v>208.56180000000001</v>
      </c>
      <c r="AA29" s="55">
        <f t="shared" si="6"/>
        <v>239.84699999999998</v>
      </c>
      <c r="AB29" s="58">
        <v>90</v>
      </c>
      <c r="AC29" s="38"/>
      <c r="AD29" s="95"/>
      <c r="AE29" s="33">
        <v>199.92</v>
      </c>
      <c r="AF29" s="106">
        <v>229.92</v>
      </c>
      <c r="AG29" s="102">
        <f t="shared" si="7"/>
        <v>185.9256</v>
      </c>
      <c r="AH29" s="55">
        <f t="shared" si="8"/>
        <v>213.82560000000001</v>
      </c>
    </row>
    <row r="30" spans="1:34" x14ac:dyDescent="0.25">
      <c r="A30" s="59">
        <v>91</v>
      </c>
      <c r="B30" s="33">
        <v>204.40849</v>
      </c>
      <c r="C30" s="66">
        <v>235.07392999999999</v>
      </c>
      <c r="D30" s="84">
        <f t="shared" si="9"/>
        <v>190.09989570000002</v>
      </c>
      <c r="E30" s="74">
        <f t="shared" si="10"/>
        <v>218.6187549</v>
      </c>
      <c r="F30" s="33">
        <v>197.92</v>
      </c>
      <c r="G30" s="66">
        <v>221.63</v>
      </c>
      <c r="H30" s="84">
        <f t="shared" si="11"/>
        <v>184.06559999999999</v>
      </c>
      <c r="I30" s="55">
        <f t="shared" si="12"/>
        <v>206.11590000000001</v>
      </c>
      <c r="J30" s="59">
        <v>91</v>
      </c>
      <c r="K30" s="33">
        <v>204.54</v>
      </c>
      <c r="L30" s="66">
        <v>231.75</v>
      </c>
      <c r="M30" s="84">
        <f t="shared" si="13"/>
        <v>190.22220000000002</v>
      </c>
      <c r="N30" s="55">
        <f t="shared" si="14"/>
        <v>215.5275</v>
      </c>
      <c r="O30" s="63">
        <v>238.06</v>
      </c>
      <c r="P30" s="66">
        <v>254.1</v>
      </c>
      <c r="Q30" s="102">
        <f t="shared" si="15"/>
        <v>226.15699999999998</v>
      </c>
      <c r="R30" s="55">
        <f t="shared" si="16"/>
        <v>241.39499999999998</v>
      </c>
      <c r="S30" s="59">
        <v>91</v>
      </c>
      <c r="T30" s="33">
        <v>201.25</v>
      </c>
      <c r="U30" s="66">
        <v>231.42</v>
      </c>
      <c r="V30" s="102">
        <f t="shared" si="17"/>
        <v>191.1875</v>
      </c>
      <c r="W30" s="55">
        <f t="shared" si="18"/>
        <v>219.84899999999999</v>
      </c>
      <c r="X30" s="33">
        <v>230.62</v>
      </c>
      <c r="Y30" s="66">
        <v>265.20999999999998</v>
      </c>
      <c r="Z30" s="102">
        <f t="shared" si="5"/>
        <v>214.47660000000002</v>
      </c>
      <c r="AA30" s="55">
        <f t="shared" si="6"/>
        <v>246.64529999999999</v>
      </c>
      <c r="AB30" s="59">
        <v>91</v>
      </c>
      <c r="AC30" s="38"/>
      <c r="AD30" s="95"/>
      <c r="AE30" s="63">
        <v>203.5</v>
      </c>
      <c r="AF30" s="66">
        <v>234.08</v>
      </c>
      <c r="AG30" s="102">
        <f t="shared" si="7"/>
        <v>189.25500000000002</v>
      </c>
      <c r="AH30" s="55">
        <f t="shared" si="8"/>
        <v>217.69440000000003</v>
      </c>
    </row>
    <row r="31" spans="1:34" x14ac:dyDescent="0.25">
      <c r="A31" s="59">
        <v>92</v>
      </c>
      <c r="B31" s="33">
        <v>209.90827000000002</v>
      </c>
      <c r="C31" s="66">
        <v>241.40701000000001</v>
      </c>
      <c r="D31" s="84">
        <f t="shared" si="9"/>
        <v>195.21469110000004</v>
      </c>
      <c r="E31" s="74">
        <f t="shared" si="10"/>
        <v>224.50851930000002</v>
      </c>
      <c r="F31" s="33">
        <v>197.92</v>
      </c>
      <c r="G31" s="66">
        <v>221.63</v>
      </c>
      <c r="H31" s="84">
        <f t="shared" si="11"/>
        <v>184.06559999999999</v>
      </c>
      <c r="I31" s="55">
        <f t="shared" si="12"/>
        <v>206.11590000000001</v>
      </c>
      <c r="J31" s="59">
        <v>92</v>
      </c>
      <c r="K31" s="33">
        <v>210.88</v>
      </c>
      <c r="L31" s="66">
        <v>238.93</v>
      </c>
      <c r="M31" s="84">
        <f t="shared" si="13"/>
        <v>196.11840000000001</v>
      </c>
      <c r="N31" s="55">
        <f t="shared" si="14"/>
        <v>222.20490000000001</v>
      </c>
      <c r="O31" s="63">
        <v>245.2</v>
      </c>
      <c r="P31" s="66">
        <v>261.72000000000003</v>
      </c>
      <c r="Q31" s="102">
        <f t="shared" si="15"/>
        <v>232.93999999999997</v>
      </c>
      <c r="R31" s="55">
        <f t="shared" si="16"/>
        <v>248.63400000000001</v>
      </c>
      <c r="S31" s="59">
        <v>92</v>
      </c>
      <c r="T31" s="33">
        <v>205.58</v>
      </c>
      <c r="U31" s="66">
        <v>236.33</v>
      </c>
      <c r="V31" s="102">
        <f t="shared" si="17"/>
        <v>195.30100000000002</v>
      </c>
      <c r="W31" s="55">
        <f t="shared" si="18"/>
        <v>224.51349999999999</v>
      </c>
      <c r="X31" s="33">
        <v>237.13</v>
      </c>
      <c r="Y31" s="66">
        <v>272.69</v>
      </c>
      <c r="Z31" s="102">
        <f t="shared" si="5"/>
        <v>220.5309</v>
      </c>
      <c r="AA31" s="55">
        <f t="shared" si="6"/>
        <v>253.60170000000002</v>
      </c>
      <c r="AB31" s="59">
        <v>92</v>
      </c>
      <c r="AC31" s="38"/>
      <c r="AD31" s="95"/>
      <c r="AE31" s="63">
        <v>207.08</v>
      </c>
      <c r="AF31" s="66">
        <v>238.17</v>
      </c>
      <c r="AG31" s="102">
        <f t="shared" si="7"/>
        <v>192.58440000000002</v>
      </c>
      <c r="AH31" s="55">
        <f t="shared" si="8"/>
        <v>221.49809999999999</v>
      </c>
    </row>
    <row r="32" spans="1:34" x14ac:dyDescent="0.25">
      <c r="A32" s="59">
        <v>93</v>
      </c>
      <c r="B32" s="33">
        <v>215.49137999999999</v>
      </c>
      <c r="C32" s="66">
        <v>247.82342</v>
      </c>
      <c r="D32" s="84">
        <f t="shared" si="9"/>
        <v>200.4069834</v>
      </c>
      <c r="E32" s="74">
        <f t="shared" si="10"/>
        <v>230.47578060000001</v>
      </c>
      <c r="F32" s="33">
        <v>197.92</v>
      </c>
      <c r="G32" s="66">
        <v>221.63</v>
      </c>
      <c r="H32" s="84">
        <f t="shared" si="11"/>
        <v>184.06559999999999</v>
      </c>
      <c r="I32" s="55">
        <f t="shared" si="12"/>
        <v>206.11590000000001</v>
      </c>
      <c r="J32" s="59">
        <v>93</v>
      </c>
      <c r="K32" s="33">
        <v>217.42</v>
      </c>
      <c r="L32" s="66">
        <v>246.34</v>
      </c>
      <c r="M32" s="84">
        <f t="shared" si="13"/>
        <v>202.20060000000001</v>
      </c>
      <c r="N32" s="55">
        <f t="shared" si="14"/>
        <v>229.09620000000001</v>
      </c>
      <c r="O32" s="33">
        <v>250.1</v>
      </c>
      <c r="P32" s="66">
        <v>266.95999999999998</v>
      </c>
      <c r="Q32" s="102">
        <f t="shared" si="15"/>
        <v>237.59499999999997</v>
      </c>
      <c r="R32" s="55">
        <f t="shared" si="16"/>
        <v>253.61199999999997</v>
      </c>
      <c r="S32" s="59">
        <v>93</v>
      </c>
      <c r="T32" s="33">
        <v>209.58</v>
      </c>
      <c r="U32" s="66">
        <v>241.08</v>
      </c>
      <c r="V32" s="102">
        <f t="shared" si="17"/>
        <v>199.101</v>
      </c>
      <c r="W32" s="55">
        <f t="shared" si="18"/>
        <v>229.02600000000001</v>
      </c>
      <c r="X32" s="33">
        <v>243.8</v>
      </c>
      <c r="Y32" s="66">
        <v>280.37</v>
      </c>
      <c r="Z32" s="102">
        <f t="shared" si="5"/>
        <v>226.73400000000001</v>
      </c>
      <c r="AA32" s="55">
        <f t="shared" si="6"/>
        <v>260.7441</v>
      </c>
      <c r="AB32" s="59">
        <v>93</v>
      </c>
      <c r="AC32" s="38"/>
      <c r="AD32" s="95"/>
      <c r="AE32" s="33">
        <v>210.58</v>
      </c>
      <c r="AF32" s="66">
        <v>242.17</v>
      </c>
      <c r="AG32" s="102">
        <f t="shared" si="7"/>
        <v>195.83940000000001</v>
      </c>
      <c r="AH32" s="55">
        <f t="shared" si="8"/>
        <v>225.21809999999999</v>
      </c>
    </row>
    <row r="33" spans="1:34" x14ac:dyDescent="0.25">
      <c r="A33" s="59">
        <v>94</v>
      </c>
      <c r="B33" s="36">
        <v>221.24115</v>
      </c>
      <c r="C33" s="67">
        <v>254.40648999999999</v>
      </c>
      <c r="D33" s="85">
        <f t="shared" si="9"/>
        <v>205.75426950000002</v>
      </c>
      <c r="E33" s="30">
        <f t="shared" si="10"/>
        <v>236.5980357</v>
      </c>
      <c r="F33" s="36">
        <v>197.92</v>
      </c>
      <c r="G33" s="67">
        <v>221.63</v>
      </c>
      <c r="H33" s="85">
        <f t="shared" si="11"/>
        <v>184.06559999999999</v>
      </c>
      <c r="I33" s="56">
        <f t="shared" si="12"/>
        <v>206.11590000000001</v>
      </c>
      <c r="J33" s="59">
        <v>94</v>
      </c>
      <c r="K33" s="36">
        <v>224.16</v>
      </c>
      <c r="L33" s="67">
        <v>253.97</v>
      </c>
      <c r="M33" s="85">
        <f t="shared" si="13"/>
        <v>208.46880000000002</v>
      </c>
      <c r="N33" s="56">
        <f t="shared" si="14"/>
        <v>236.19210000000001</v>
      </c>
      <c r="O33" s="36">
        <v>255.1</v>
      </c>
      <c r="P33" s="67">
        <v>272.3</v>
      </c>
      <c r="Q33" s="85">
        <f t="shared" si="15"/>
        <v>242.34499999999997</v>
      </c>
      <c r="R33" s="56">
        <f t="shared" si="16"/>
        <v>258.685</v>
      </c>
      <c r="S33" s="59">
        <v>94</v>
      </c>
      <c r="T33" s="36">
        <v>213.58</v>
      </c>
      <c r="U33" s="67">
        <v>245.67</v>
      </c>
      <c r="V33" s="103">
        <f t="shared" si="17"/>
        <v>202.90100000000001</v>
      </c>
      <c r="W33" s="56">
        <f t="shared" si="18"/>
        <v>233.38649999999998</v>
      </c>
      <c r="X33" s="36">
        <v>250.64</v>
      </c>
      <c r="Y33" s="67">
        <v>288.23</v>
      </c>
      <c r="Z33" s="103">
        <f t="shared" si="5"/>
        <v>233.09520000000001</v>
      </c>
      <c r="AA33" s="56">
        <f t="shared" si="6"/>
        <v>268.05390000000006</v>
      </c>
      <c r="AB33" s="59">
        <v>94</v>
      </c>
      <c r="AC33" s="41"/>
      <c r="AD33" s="97"/>
      <c r="AE33" s="36">
        <v>214</v>
      </c>
      <c r="AF33" s="67">
        <v>246.17</v>
      </c>
      <c r="AG33" s="103">
        <f t="shared" si="7"/>
        <v>199.02</v>
      </c>
      <c r="AH33" s="56">
        <f t="shared" si="8"/>
        <v>228.93809999999999</v>
      </c>
    </row>
    <row r="34" spans="1:34" x14ac:dyDescent="0.25">
      <c r="A34" s="58">
        <v>95</v>
      </c>
      <c r="B34" s="33">
        <v>226.99092000000002</v>
      </c>
      <c r="C34" s="66">
        <v>261.07289000000003</v>
      </c>
      <c r="D34" s="84">
        <f t="shared" si="9"/>
        <v>211.10155560000004</v>
      </c>
      <c r="E34" s="74">
        <f t="shared" si="10"/>
        <v>242.79778770000004</v>
      </c>
      <c r="F34" s="33">
        <v>197.92</v>
      </c>
      <c r="G34" s="66">
        <v>221.63</v>
      </c>
      <c r="H34" s="84">
        <f t="shared" si="11"/>
        <v>184.06559999999999</v>
      </c>
      <c r="I34" s="55">
        <f t="shared" si="12"/>
        <v>206.11590000000001</v>
      </c>
      <c r="J34" s="58">
        <v>95</v>
      </c>
      <c r="K34" s="33">
        <v>231.11</v>
      </c>
      <c r="L34" s="66">
        <v>261.85000000000002</v>
      </c>
      <c r="M34" s="84">
        <f t="shared" si="13"/>
        <v>214.93230000000003</v>
      </c>
      <c r="N34" s="55">
        <f t="shared" si="14"/>
        <v>243.52050000000003</v>
      </c>
      <c r="O34" s="33">
        <v>260.20999999999998</v>
      </c>
      <c r="P34" s="66">
        <v>277.74</v>
      </c>
      <c r="Q34" s="102">
        <f t="shared" si="15"/>
        <v>247.19949999999997</v>
      </c>
      <c r="R34" s="55">
        <f t="shared" si="16"/>
        <v>263.85300000000001</v>
      </c>
      <c r="S34" s="58">
        <v>95</v>
      </c>
      <c r="T34" s="33">
        <v>217.42</v>
      </c>
      <c r="U34" s="66">
        <v>250</v>
      </c>
      <c r="V34" s="102">
        <f t="shared" si="17"/>
        <v>206.54899999999998</v>
      </c>
      <c r="W34" s="55">
        <f t="shared" si="18"/>
        <v>237.5</v>
      </c>
      <c r="X34" s="33">
        <v>257.64999999999998</v>
      </c>
      <c r="Y34" s="66">
        <v>296.29000000000002</v>
      </c>
      <c r="Z34" s="102">
        <f t="shared" si="5"/>
        <v>239.61449999999999</v>
      </c>
      <c r="AA34" s="55">
        <f t="shared" si="6"/>
        <v>275.54970000000003</v>
      </c>
      <c r="AB34" s="58">
        <v>95</v>
      </c>
      <c r="AC34" s="38"/>
      <c r="AD34" s="95"/>
      <c r="AE34" s="33">
        <v>217.42</v>
      </c>
      <c r="AF34" s="66">
        <v>250.08</v>
      </c>
      <c r="AG34" s="102">
        <f t="shared" si="7"/>
        <v>202.20060000000001</v>
      </c>
      <c r="AH34" s="55">
        <f t="shared" si="8"/>
        <v>232.57440000000003</v>
      </c>
    </row>
    <row r="35" spans="1:34" x14ac:dyDescent="0.25">
      <c r="A35" s="59">
        <v>96</v>
      </c>
      <c r="B35" s="33">
        <v>232.82401999999999</v>
      </c>
      <c r="C35" s="66">
        <v>267.73928999999998</v>
      </c>
      <c r="D35" s="84">
        <f t="shared" si="9"/>
        <v>216.5263386</v>
      </c>
      <c r="E35" s="74">
        <f t="shared" si="10"/>
        <v>248.9975397</v>
      </c>
      <c r="F35" s="33">
        <v>197.92</v>
      </c>
      <c r="G35" s="66">
        <v>221.63</v>
      </c>
      <c r="H35" s="84">
        <f t="shared" si="11"/>
        <v>184.06559999999999</v>
      </c>
      <c r="I35" s="55">
        <f t="shared" si="12"/>
        <v>206.11590000000001</v>
      </c>
      <c r="J35" s="59">
        <v>96</v>
      </c>
      <c r="K35" s="33">
        <v>231.11</v>
      </c>
      <c r="L35" s="66">
        <v>261.85000000000002</v>
      </c>
      <c r="M35" s="84">
        <f t="shared" si="13"/>
        <v>214.93230000000003</v>
      </c>
      <c r="N35" s="55">
        <f t="shared" si="14"/>
        <v>243.52050000000003</v>
      </c>
      <c r="O35" s="63">
        <v>262.81</v>
      </c>
      <c r="P35" s="66">
        <v>280.52</v>
      </c>
      <c r="Q35" s="102">
        <f t="shared" si="15"/>
        <v>249.6695</v>
      </c>
      <c r="R35" s="55">
        <f t="shared" si="16"/>
        <v>266.49399999999997</v>
      </c>
      <c r="S35" s="59">
        <v>96</v>
      </c>
      <c r="T35" s="33">
        <v>221.17</v>
      </c>
      <c r="U35" s="66">
        <v>254.33</v>
      </c>
      <c r="V35" s="102">
        <f t="shared" si="17"/>
        <v>210.11149999999998</v>
      </c>
      <c r="W35" s="55">
        <f t="shared" si="18"/>
        <v>241.61349999999999</v>
      </c>
      <c r="X35" s="33">
        <v>262.41000000000003</v>
      </c>
      <c r="Y35" s="66">
        <v>301.77</v>
      </c>
      <c r="Z35" s="102">
        <f t="shared" si="5"/>
        <v>244.04130000000004</v>
      </c>
      <c r="AA35" s="55">
        <f t="shared" si="6"/>
        <v>280.64609999999999</v>
      </c>
      <c r="AB35" s="59">
        <v>96</v>
      </c>
      <c r="AC35" s="38"/>
      <c r="AD35" s="95"/>
      <c r="AE35" s="63">
        <v>219.83</v>
      </c>
      <c r="AF35" s="66">
        <v>252.75</v>
      </c>
      <c r="AG35" s="102">
        <f t="shared" si="7"/>
        <v>204.44190000000003</v>
      </c>
      <c r="AH35" s="55">
        <f t="shared" si="8"/>
        <v>235.0575</v>
      </c>
    </row>
    <row r="36" spans="1:34" x14ac:dyDescent="0.25">
      <c r="A36" s="59">
        <v>97</v>
      </c>
      <c r="B36" s="33">
        <v>238.82378</v>
      </c>
      <c r="C36" s="66">
        <v>274.65568000000002</v>
      </c>
      <c r="D36" s="84">
        <f t="shared" si="9"/>
        <v>222.10611540000002</v>
      </c>
      <c r="E36" s="74">
        <f t="shared" si="10"/>
        <v>255.42978240000002</v>
      </c>
      <c r="F36" s="33">
        <v>197.92</v>
      </c>
      <c r="G36" s="66">
        <v>221.63</v>
      </c>
      <c r="H36" s="84">
        <f t="shared" si="11"/>
        <v>184.06559999999999</v>
      </c>
      <c r="I36" s="55">
        <f t="shared" si="12"/>
        <v>206.11590000000001</v>
      </c>
      <c r="J36" s="59">
        <v>97</v>
      </c>
      <c r="K36" s="33">
        <v>231.11</v>
      </c>
      <c r="L36" s="66">
        <v>261.85000000000002</v>
      </c>
      <c r="M36" s="84">
        <f t="shared" si="13"/>
        <v>214.93230000000003</v>
      </c>
      <c r="N36" s="55">
        <f t="shared" si="14"/>
        <v>243.52050000000003</v>
      </c>
      <c r="O36" s="63">
        <v>265.44</v>
      </c>
      <c r="P36" s="66">
        <v>283.33</v>
      </c>
      <c r="Q36" s="102">
        <f t="shared" si="15"/>
        <v>252.16799999999998</v>
      </c>
      <c r="R36" s="55">
        <f t="shared" si="16"/>
        <v>269.1635</v>
      </c>
      <c r="S36" s="59">
        <v>97</v>
      </c>
      <c r="T36" s="33">
        <v>224.33</v>
      </c>
      <c r="U36" s="66">
        <v>258.08</v>
      </c>
      <c r="V36" s="102">
        <f t="shared" si="17"/>
        <v>213.11349999999999</v>
      </c>
      <c r="W36" s="55">
        <f t="shared" si="18"/>
        <v>245.17599999999996</v>
      </c>
      <c r="X36" s="33">
        <v>267.27</v>
      </c>
      <c r="Y36" s="66">
        <v>307.36</v>
      </c>
      <c r="Z36" s="102">
        <f t="shared" si="5"/>
        <v>248.56109999999998</v>
      </c>
      <c r="AA36" s="55">
        <f t="shared" si="6"/>
        <v>285.84480000000002</v>
      </c>
      <c r="AB36" s="59">
        <v>97</v>
      </c>
      <c r="AC36" s="38"/>
      <c r="AD36" s="95"/>
      <c r="AE36" s="63">
        <v>222.33</v>
      </c>
      <c r="AF36" s="66">
        <v>255.67</v>
      </c>
      <c r="AG36" s="102">
        <f t="shared" si="7"/>
        <v>206.76690000000002</v>
      </c>
      <c r="AH36" s="55">
        <f t="shared" si="8"/>
        <v>237.7731</v>
      </c>
    </row>
    <row r="37" spans="1:34" x14ac:dyDescent="0.25">
      <c r="A37" s="59">
        <v>98</v>
      </c>
      <c r="B37" s="33">
        <v>244.82354000000001</v>
      </c>
      <c r="C37" s="66">
        <v>281.57207</v>
      </c>
      <c r="D37" s="84">
        <f t="shared" si="9"/>
        <v>227.68589220000001</v>
      </c>
      <c r="E37" s="74">
        <f t="shared" si="10"/>
        <v>261.86202509999998</v>
      </c>
      <c r="F37" s="33">
        <v>197.92</v>
      </c>
      <c r="G37" s="66">
        <v>221.63</v>
      </c>
      <c r="H37" s="84">
        <f t="shared" si="11"/>
        <v>184.06559999999999</v>
      </c>
      <c r="I37" s="55">
        <f t="shared" si="12"/>
        <v>206.11590000000001</v>
      </c>
      <c r="J37" s="59">
        <v>98</v>
      </c>
      <c r="K37" s="33">
        <v>231.11</v>
      </c>
      <c r="L37" s="66">
        <v>261.85000000000002</v>
      </c>
      <c r="M37" s="84">
        <f t="shared" si="13"/>
        <v>214.93230000000003</v>
      </c>
      <c r="N37" s="55">
        <f t="shared" si="14"/>
        <v>243.52050000000003</v>
      </c>
      <c r="O37" s="33">
        <v>268.08999999999997</v>
      </c>
      <c r="P37" s="66">
        <v>286.16000000000003</v>
      </c>
      <c r="Q37" s="102">
        <f t="shared" si="15"/>
        <v>254.68549999999996</v>
      </c>
      <c r="R37" s="55">
        <f t="shared" si="16"/>
        <v>271.85200000000003</v>
      </c>
      <c r="S37" s="59">
        <v>98</v>
      </c>
      <c r="T37" s="33">
        <v>227.83</v>
      </c>
      <c r="U37" s="66">
        <v>262</v>
      </c>
      <c r="V37" s="102">
        <f t="shared" si="17"/>
        <v>216.4385</v>
      </c>
      <c r="W37" s="55">
        <f t="shared" si="18"/>
        <v>248.89999999999998</v>
      </c>
      <c r="X37" s="33">
        <v>272.20999999999998</v>
      </c>
      <c r="Y37" s="66">
        <v>313.04000000000002</v>
      </c>
      <c r="Z37" s="102">
        <f t="shared" si="5"/>
        <v>253.15529999999998</v>
      </c>
      <c r="AA37" s="55">
        <f t="shared" si="6"/>
        <v>291.12720000000002</v>
      </c>
      <c r="AB37" s="59">
        <v>98</v>
      </c>
      <c r="AC37" s="38"/>
      <c r="AD37" s="95"/>
      <c r="AE37" s="33">
        <v>224.75</v>
      </c>
      <c r="AF37" s="66">
        <v>258.5</v>
      </c>
      <c r="AG37" s="102">
        <f t="shared" si="7"/>
        <v>209.01750000000001</v>
      </c>
      <c r="AH37" s="55">
        <f t="shared" si="8"/>
        <v>240.405</v>
      </c>
    </row>
    <row r="38" spans="1:34" ht="15.75" thickBot="1" x14ac:dyDescent="0.3">
      <c r="A38" s="61">
        <v>99</v>
      </c>
      <c r="B38" s="34">
        <v>250.98996</v>
      </c>
      <c r="C38" s="68">
        <v>288.65512000000001</v>
      </c>
      <c r="D38" s="86">
        <f t="shared" si="9"/>
        <v>233.4206628</v>
      </c>
      <c r="E38" s="26">
        <f t="shared" si="10"/>
        <v>268.4492616</v>
      </c>
      <c r="F38" s="34">
        <v>197.92</v>
      </c>
      <c r="G38" s="68">
        <v>221.63</v>
      </c>
      <c r="H38" s="86">
        <f t="shared" si="11"/>
        <v>184.06559999999999</v>
      </c>
      <c r="I38" s="75">
        <f t="shared" si="12"/>
        <v>206.11590000000001</v>
      </c>
      <c r="J38" s="61">
        <v>99</v>
      </c>
      <c r="K38" s="34">
        <v>231.11</v>
      </c>
      <c r="L38" s="68">
        <v>261.85000000000002</v>
      </c>
      <c r="M38" s="86">
        <f t="shared" si="13"/>
        <v>214.93230000000003</v>
      </c>
      <c r="N38" s="75">
        <f t="shared" si="14"/>
        <v>243.52050000000003</v>
      </c>
      <c r="O38" s="34">
        <v>270.77</v>
      </c>
      <c r="P38" s="68">
        <v>289.02</v>
      </c>
      <c r="Q38" s="102">
        <f t="shared" si="15"/>
        <v>257.23149999999998</v>
      </c>
      <c r="R38" s="55">
        <f t="shared" si="16"/>
        <v>274.56899999999996</v>
      </c>
      <c r="S38" s="61">
        <v>99</v>
      </c>
      <c r="T38" s="34">
        <v>231.17</v>
      </c>
      <c r="U38" s="68">
        <v>265.92</v>
      </c>
      <c r="V38" s="104">
        <f t="shared" si="17"/>
        <v>219.61149999999998</v>
      </c>
      <c r="W38" s="75">
        <f t="shared" si="18"/>
        <v>252.624</v>
      </c>
      <c r="X38" s="34">
        <v>277.25</v>
      </c>
      <c r="Y38" s="68">
        <v>318.83</v>
      </c>
      <c r="Z38" s="104">
        <f t="shared" si="5"/>
        <v>257.84250000000003</v>
      </c>
      <c r="AA38" s="75">
        <f t="shared" si="6"/>
        <v>296.51190000000003</v>
      </c>
      <c r="AB38" s="61">
        <v>99</v>
      </c>
      <c r="AC38" s="38"/>
      <c r="AD38" s="98"/>
      <c r="AE38" s="34">
        <v>227</v>
      </c>
      <c r="AF38" s="68">
        <v>261.08</v>
      </c>
      <c r="AG38" s="104">
        <f t="shared" si="7"/>
        <v>211.11</v>
      </c>
      <c r="AH38" s="75">
        <f t="shared" si="8"/>
        <v>242.80439999999999</v>
      </c>
    </row>
    <row r="39" spans="1:34" ht="15.75" thickTop="1" x14ac:dyDescent="0.25">
      <c r="O39" s="31" t="s">
        <v>31</v>
      </c>
      <c r="Q39" s="64"/>
      <c r="R39" s="64"/>
      <c r="X39" s="64"/>
      <c r="Y39" s="64"/>
      <c r="Z39" s="64"/>
      <c r="AA39" s="64"/>
      <c r="AC39" s="64" t="s">
        <v>31</v>
      </c>
      <c r="AD39" s="51"/>
    </row>
  </sheetData>
  <mergeCells count="10">
    <mergeCell ref="AE2:AH2"/>
    <mergeCell ref="A1:R1"/>
    <mergeCell ref="S1:AH1"/>
    <mergeCell ref="AC2:AD2"/>
    <mergeCell ref="B2:E2"/>
    <mergeCell ref="F2:I2"/>
    <mergeCell ref="K2:N2"/>
    <mergeCell ref="O2:R2"/>
    <mergeCell ref="T2:W2"/>
    <mergeCell ref="X2:AA2"/>
  </mergeCells>
  <pageMargins left="0.2" right="0.2" top="0.25" bottom="0.25" header="0.3" footer="0.3"/>
  <pageSetup scale="91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9"/>
  <sheetViews>
    <sheetView topLeftCell="D1" workbookViewId="0">
      <selection activeCell="AC4" sqref="AC4:AD39"/>
    </sheetView>
  </sheetViews>
  <sheetFormatPr defaultColWidth="8.85546875" defaultRowHeight="15" x14ac:dyDescent="0.25"/>
  <cols>
    <col min="1" max="1" width="3" bestFit="1" customWidth="1"/>
    <col min="2" max="3" width="10" bestFit="1" customWidth="1"/>
    <col min="6" max="9" width="10" style="31" customWidth="1"/>
    <col min="10" max="10" width="3" bestFit="1" customWidth="1"/>
    <col min="11" max="18" width="8.85546875" style="31"/>
    <col min="19" max="19" width="3" style="31" customWidth="1"/>
    <col min="20" max="23" width="8.85546875" style="31"/>
    <col min="28" max="28" width="3" style="31" bestFit="1" customWidth="1"/>
    <col min="29" max="30" width="9.85546875" style="31" customWidth="1"/>
  </cols>
  <sheetData>
    <row r="1" spans="1:34" ht="24" thickBot="1" x14ac:dyDescent="0.4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 t="s">
        <v>26</v>
      </c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6.5" thickTop="1" thickBot="1" x14ac:dyDescent="0.3">
      <c r="A2" s="65"/>
      <c r="B2" s="156" t="s">
        <v>21</v>
      </c>
      <c r="C2" s="157"/>
      <c r="D2" s="157"/>
      <c r="E2" s="158"/>
      <c r="F2" s="142" t="s">
        <v>23</v>
      </c>
      <c r="G2" s="143"/>
      <c r="H2" s="143"/>
      <c r="I2" s="144"/>
      <c r="J2" s="17"/>
      <c r="K2" s="131" t="s">
        <v>15</v>
      </c>
      <c r="L2" s="132"/>
      <c r="M2" s="132"/>
      <c r="N2" s="133"/>
      <c r="O2" s="120" t="s">
        <v>30</v>
      </c>
      <c r="P2" s="121"/>
      <c r="Q2" s="121"/>
      <c r="R2" s="122"/>
      <c r="S2" s="65"/>
      <c r="T2" s="139" t="s">
        <v>14</v>
      </c>
      <c r="U2" s="140"/>
      <c r="V2" s="140"/>
      <c r="W2" s="141"/>
      <c r="X2" s="154" t="s">
        <v>28</v>
      </c>
      <c r="Y2" s="155"/>
      <c r="Z2" s="155"/>
      <c r="AA2" s="155"/>
      <c r="AB2" s="65"/>
      <c r="AC2" s="146" t="s">
        <v>20</v>
      </c>
      <c r="AD2" s="147"/>
      <c r="AE2" s="136" t="s">
        <v>24</v>
      </c>
      <c r="AF2" s="137"/>
      <c r="AG2" s="137"/>
      <c r="AH2" s="138"/>
    </row>
    <row r="3" spans="1:34" ht="16.5" thickTop="1" thickBot="1" x14ac:dyDescent="0.3">
      <c r="A3" s="62"/>
      <c r="B3" s="37" t="s">
        <v>9</v>
      </c>
      <c r="C3" s="76" t="s">
        <v>10</v>
      </c>
      <c r="D3" s="81" t="s">
        <v>11</v>
      </c>
      <c r="E3" s="71" t="s">
        <v>12</v>
      </c>
      <c r="F3" s="37" t="s">
        <v>9</v>
      </c>
      <c r="G3" s="27" t="s">
        <v>10</v>
      </c>
      <c r="H3" s="99" t="s">
        <v>11</v>
      </c>
      <c r="I3" s="87" t="s">
        <v>12</v>
      </c>
      <c r="J3" s="62"/>
      <c r="K3" s="37" t="s">
        <v>9</v>
      </c>
      <c r="L3" s="76" t="s">
        <v>10</v>
      </c>
      <c r="M3" s="81" t="s">
        <v>11</v>
      </c>
      <c r="N3" s="87" t="s">
        <v>12</v>
      </c>
      <c r="O3" s="37" t="s">
        <v>9</v>
      </c>
      <c r="P3" s="27" t="s">
        <v>10</v>
      </c>
      <c r="Q3" s="99" t="s">
        <v>11</v>
      </c>
      <c r="R3" s="87" t="s">
        <v>12</v>
      </c>
      <c r="S3" s="62"/>
      <c r="T3" s="37" t="s">
        <v>9</v>
      </c>
      <c r="U3" s="27" t="s">
        <v>10</v>
      </c>
      <c r="V3" s="99" t="s">
        <v>11</v>
      </c>
      <c r="W3" s="87" t="s">
        <v>12</v>
      </c>
      <c r="X3" s="37" t="s">
        <v>9</v>
      </c>
      <c r="Y3" s="27" t="s">
        <v>10</v>
      </c>
      <c r="Z3" s="99" t="s">
        <v>11</v>
      </c>
      <c r="AA3" s="87" t="s">
        <v>12</v>
      </c>
      <c r="AB3" s="62"/>
      <c r="AC3" s="39" t="s">
        <v>1</v>
      </c>
      <c r="AD3" s="43" t="s">
        <v>2</v>
      </c>
      <c r="AE3" s="37" t="s">
        <v>9</v>
      </c>
      <c r="AF3" s="27" t="s">
        <v>10</v>
      </c>
      <c r="AG3" s="99" t="s">
        <v>11</v>
      </c>
      <c r="AH3" s="87" t="s">
        <v>12</v>
      </c>
    </row>
    <row r="4" spans="1:34" ht="15.75" thickTop="1" x14ac:dyDescent="0.25">
      <c r="A4" s="57">
        <v>65</v>
      </c>
      <c r="B4" s="35">
        <v>85.05</v>
      </c>
      <c r="C4" s="77">
        <v>97.79</v>
      </c>
      <c r="D4" s="82">
        <f t="shared" ref="D4:E6" si="0">B4*0.93</f>
        <v>79.096500000000006</v>
      </c>
      <c r="E4" s="72">
        <f t="shared" si="0"/>
        <v>90.944700000000012</v>
      </c>
      <c r="F4" s="35">
        <v>83.1</v>
      </c>
      <c r="G4" s="105">
        <v>95.56</v>
      </c>
      <c r="H4" s="100">
        <f t="shared" ref="H4:H38" si="1">F4*0.93</f>
        <v>77.283000000000001</v>
      </c>
      <c r="I4" s="53">
        <f t="shared" ref="I4:I38" si="2">G4*0.93</f>
        <v>88.870800000000003</v>
      </c>
      <c r="J4" s="57">
        <v>65</v>
      </c>
      <c r="K4" s="35">
        <v>87.8</v>
      </c>
      <c r="L4" s="77">
        <v>98.28</v>
      </c>
      <c r="M4" s="82">
        <f t="shared" ref="M4:N6" si="3">K4*0.93</f>
        <v>81.653999999999996</v>
      </c>
      <c r="N4" s="53">
        <f t="shared" si="3"/>
        <v>91.400400000000005</v>
      </c>
      <c r="O4" s="35">
        <v>84.88</v>
      </c>
      <c r="P4" s="105">
        <v>90.6</v>
      </c>
      <c r="Q4" s="100">
        <f t="shared" ref="Q4:R6" si="4">O4*0.95</f>
        <v>80.635999999999996</v>
      </c>
      <c r="R4" s="53">
        <f t="shared" si="4"/>
        <v>86.07</v>
      </c>
      <c r="S4" s="57">
        <v>65</v>
      </c>
      <c r="T4" s="35">
        <v>86.83</v>
      </c>
      <c r="U4" s="105">
        <v>99.83</v>
      </c>
      <c r="V4" s="100">
        <f t="shared" ref="V4:W6" si="5">T4*0.95</f>
        <v>82.488499999999988</v>
      </c>
      <c r="W4" s="53">
        <f t="shared" si="5"/>
        <v>94.838499999999996</v>
      </c>
      <c r="X4" s="35">
        <v>82.26</v>
      </c>
      <c r="Y4" s="105">
        <v>93.2</v>
      </c>
      <c r="Z4" s="100">
        <f t="shared" ref="Z4:AA6" si="6">X4*0.93</f>
        <v>76.501800000000003</v>
      </c>
      <c r="AA4" s="53">
        <f t="shared" si="6"/>
        <v>86.676000000000002</v>
      </c>
      <c r="AB4" s="57">
        <v>65</v>
      </c>
      <c r="AC4" s="40">
        <f>93.76-2</f>
        <v>91.76</v>
      </c>
      <c r="AD4" s="49" t="s">
        <v>5</v>
      </c>
      <c r="AE4" s="35">
        <v>85.08</v>
      </c>
      <c r="AF4" s="105">
        <v>97.83</v>
      </c>
      <c r="AG4" s="100">
        <f t="shared" ref="AG4:AH38" si="7">AE4*0.93</f>
        <v>79.124400000000009</v>
      </c>
      <c r="AH4" s="53">
        <f t="shared" si="7"/>
        <v>90.98190000000001</v>
      </c>
    </row>
    <row r="5" spans="1:34" x14ac:dyDescent="0.25">
      <c r="A5" s="58">
        <v>66</v>
      </c>
      <c r="B5" s="33">
        <v>85.05</v>
      </c>
      <c r="C5" s="78">
        <v>97.79</v>
      </c>
      <c r="D5" s="83">
        <f t="shared" si="0"/>
        <v>79.096500000000006</v>
      </c>
      <c r="E5" s="73">
        <f t="shared" si="0"/>
        <v>90.944700000000012</v>
      </c>
      <c r="F5" s="33">
        <v>83.1</v>
      </c>
      <c r="G5" s="66">
        <v>95.56</v>
      </c>
      <c r="H5" s="101">
        <f t="shared" si="1"/>
        <v>77.283000000000001</v>
      </c>
      <c r="I5" s="55">
        <f t="shared" si="2"/>
        <v>88.870800000000003</v>
      </c>
      <c r="J5" s="58">
        <v>66</v>
      </c>
      <c r="K5" s="33">
        <v>87.8</v>
      </c>
      <c r="L5" s="78">
        <v>98.28</v>
      </c>
      <c r="M5" s="83">
        <f t="shared" si="3"/>
        <v>81.653999999999996</v>
      </c>
      <c r="N5" s="55">
        <f t="shared" si="3"/>
        <v>91.400400000000005</v>
      </c>
      <c r="O5" s="33">
        <v>86.58</v>
      </c>
      <c r="P5" s="66">
        <v>92.41</v>
      </c>
      <c r="Q5" s="101">
        <f t="shared" si="4"/>
        <v>82.250999999999991</v>
      </c>
      <c r="R5" s="55">
        <f t="shared" si="4"/>
        <v>87.78949999999999</v>
      </c>
      <c r="S5" s="58">
        <v>66</v>
      </c>
      <c r="T5" s="33">
        <v>86.83</v>
      </c>
      <c r="U5" s="66">
        <v>99.83</v>
      </c>
      <c r="V5" s="101">
        <f t="shared" si="5"/>
        <v>82.488499999999988</v>
      </c>
      <c r="W5" s="55">
        <f t="shared" si="5"/>
        <v>94.838499999999996</v>
      </c>
      <c r="X5" s="33">
        <v>82.26</v>
      </c>
      <c r="Y5" s="66">
        <v>93.2</v>
      </c>
      <c r="Z5" s="101">
        <f t="shared" si="6"/>
        <v>76.501800000000003</v>
      </c>
      <c r="AA5" s="55">
        <f t="shared" si="6"/>
        <v>86.676000000000002</v>
      </c>
      <c r="AB5" s="58">
        <v>66</v>
      </c>
      <c r="AC5" s="38">
        <f>98.15-2</f>
        <v>96.15</v>
      </c>
      <c r="AD5" s="50" t="s">
        <v>5</v>
      </c>
      <c r="AE5" s="33">
        <v>85.08</v>
      </c>
      <c r="AF5" s="66">
        <v>97.83</v>
      </c>
      <c r="AG5" s="101">
        <f t="shared" si="7"/>
        <v>79.124400000000009</v>
      </c>
      <c r="AH5" s="55">
        <f t="shared" si="7"/>
        <v>90.98190000000001</v>
      </c>
    </row>
    <row r="6" spans="1:34" x14ac:dyDescent="0.25">
      <c r="A6" s="59">
        <v>67</v>
      </c>
      <c r="B6" s="33">
        <v>85.05</v>
      </c>
      <c r="C6" s="79">
        <v>97.79</v>
      </c>
      <c r="D6" s="84">
        <f t="shared" si="0"/>
        <v>79.096500000000006</v>
      </c>
      <c r="E6" s="74">
        <f t="shared" si="0"/>
        <v>90.944700000000012</v>
      </c>
      <c r="F6" s="33">
        <v>83.1</v>
      </c>
      <c r="G6" s="66">
        <v>95.56</v>
      </c>
      <c r="H6" s="102">
        <f t="shared" si="1"/>
        <v>77.283000000000001</v>
      </c>
      <c r="I6" s="55">
        <f t="shared" si="2"/>
        <v>88.870800000000003</v>
      </c>
      <c r="J6" s="59">
        <v>67</v>
      </c>
      <c r="K6" s="33">
        <v>88.66</v>
      </c>
      <c r="L6" s="79">
        <v>99.31</v>
      </c>
      <c r="M6" s="84">
        <f t="shared" si="3"/>
        <v>82.453800000000001</v>
      </c>
      <c r="N6" s="55">
        <f t="shared" si="3"/>
        <v>92.358300000000014</v>
      </c>
      <c r="O6" s="33">
        <v>88.31</v>
      </c>
      <c r="P6" s="66">
        <v>94.26</v>
      </c>
      <c r="Q6" s="102">
        <f t="shared" si="4"/>
        <v>83.894499999999994</v>
      </c>
      <c r="R6" s="55">
        <f t="shared" si="4"/>
        <v>89.546999999999997</v>
      </c>
      <c r="S6" s="59">
        <v>67</v>
      </c>
      <c r="T6" s="33">
        <v>86.83</v>
      </c>
      <c r="U6" s="66">
        <v>99.83</v>
      </c>
      <c r="V6" s="102">
        <f t="shared" si="5"/>
        <v>82.488499999999988</v>
      </c>
      <c r="W6" s="55">
        <f t="shared" si="5"/>
        <v>94.838499999999996</v>
      </c>
      <c r="X6" s="33">
        <v>82.26</v>
      </c>
      <c r="Y6" s="66">
        <v>93.2</v>
      </c>
      <c r="Z6" s="102">
        <f t="shared" si="6"/>
        <v>76.501800000000003</v>
      </c>
      <c r="AA6" s="55">
        <f t="shared" si="6"/>
        <v>86.676000000000002</v>
      </c>
      <c r="AB6" s="59">
        <v>67</v>
      </c>
      <c r="AC6" s="38">
        <f>102.55-2</f>
        <v>100.55</v>
      </c>
      <c r="AD6" s="48" t="s">
        <v>5</v>
      </c>
      <c r="AE6" s="33">
        <v>85.08</v>
      </c>
      <c r="AF6" s="66">
        <v>97.83</v>
      </c>
      <c r="AG6" s="102">
        <f t="shared" si="7"/>
        <v>79.124400000000009</v>
      </c>
      <c r="AH6" s="55">
        <f t="shared" si="7"/>
        <v>90.98190000000001</v>
      </c>
    </row>
    <row r="7" spans="1:34" x14ac:dyDescent="0.25">
      <c r="A7" s="59">
        <v>68</v>
      </c>
      <c r="B7" s="33">
        <v>86.13</v>
      </c>
      <c r="C7" s="66">
        <v>99.04</v>
      </c>
      <c r="D7" s="84">
        <f t="shared" ref="D7:D38" si="8">B7*0.93</f>
        <v>80.100899999999996</v>
      </c>
      <c r="E7" s="74">
        <f t="shared" ref="E7:E38" si="9">C7*0.93</f>
        <v>92.107200000000006</v>
      </c>
      <c r="F7" s="33">
        <v>84.12</v>
      </c>
      <c r="G7" s="66">
        <v>96.74</v>
      </c>
      <c r="H7" s="102">
        <f t="shared" si="1"/>
        <v>78.231600000000014</v>
      </c>
      <c r="I7" s="55">
        <f t="shared" si="2"/>
        <v>89.968199999999996</v>
      </c>
      <c r="J7" s="59">
        <v>68</v>
      </c>
      <c r="K7" s="33">
        <v>89.69</v>
      </c>
      <c r="L7" s="66">
        <v>100.42</v>
      </c>
      <c r="M7" s="84">
        <f t="shared" ref="M7:M38" si="10">K7*0.93</f>
        <v>83.411699999999996</v>
      </c>
      <c r="N7" s="55">
        <f t="shared" ref="N7:N38" si="11">L7*0.93</f>
        <v>93.390600000000006</v>
      </c>
      <c r="O7" s="33">
        <v>90.07</v>
      </c>
      <c r="P7" s="66">
        <v>96.15</v>
      </c>
      <c r="Q7" s="102">
        <f t="shared" ref="Q7:Q38" si="12">O7*0.95</f>
        <v>85.566499999999991</v>
      </c>
      <c r="R7" s="55">
        <f t="shared" ref="R7:R38" si="13">P7*0.95</f>
        <v>91.342500000000001</v>
      </c>
      <c r="S7" s="59">
        <v>68</v>
      </c>
      <c r="T7" s="33">
        <v>86.83</v>
      </c>
      <c r="U7" s="66">
        <v>99.83</v>
      </c>
      <c r="V7" s="102">
        <f t="shared" ref="V7:W38" si="14">T7*0.95</f>
        <v>82.488499999999988</v>
      </c>
      <c r="W7" s="55">
        <f t="shared" si="14"/>
        <v>94.838499999999996</v>
      </c>
      <c r="X7" s="33">
        <v>82.26</v>
      </c>
      <c r="Y7" s="66">
        <v>93.2</v>
      </c>
      <c r="Z7" s="102">
        <f t="shared" ref="Z7:Z38" si="15">X7*0.93</f>
        <v>76.501800000000003</v>
      </c>
      <c r="AA7" s="55">
        <f t="shared" ref="AA7:AA38" si="16">Y7*0.93</f>
        <v>86.676000000000002</v>
      </c>
      <c r="AB7" s="59">
        <v>68</v>
      </c>
      <c r="AC7" s="38">
        <f>106.94-2</f>
        <v>104.94</v>
      </c>
      <c r="AD7" s="48" t="s">
        <v>5</v>
      </c>
      <c r="AE7" s="33">
        <v>86.08</v>
      </c>
      <c r="AF7" s="66">
        <v>99.08</v>
      </c>
      <c r="AG7" s="102">
        <f t="shared" si="7"/>
        <v>80.054400000000001</v>
      </c>
      <c r="AH7" s="55">
        <f t="shared" si="7"/>
        <v>92.144400000000005</v>
      </c>
    </row>
    <row r="8" spans="1:34" x14ac:dyDescent="0.25">
      <c r="A8" s="59">
        <v>69</v>
      </c>
      <c r="B8" s="36">
        <v>87.96</v>
      </c>
      <c r="C8" s="67">
        <v>101.13</v>
      </c>
      <c r="D8" s="85">
        <f t="shared" si="8"/>
        <v>81.802800000000005</v>
      </c>
      <c r="E8" s="30">
        <f t="shared" si="9"/>
        <v>94.050899999999999</v>
      </c>
      <c r="F8" s="36">
        <v>86.69</v>
      </c>
      <c r="G8" s="67">
        <v>99.69</v>
      </c>
      <c r="H8" s="103">
        <f t="shared" si="1"/>
        <v>80.621700000000004</v>
      </c>
      <c r="I8" s="56">
        <f t="shared" si="2"/>
        <v>92.711700000000008</v>
      </c>
      <c r="J8" s="59">
        <v>69</v>
      </c>
      <c r="K8" s="36">
        <v>91.41</v>
      </c>
      <c r="L8" s="67">
        <v>102.4</v>
      </c>
      <c r="M8" s="85">
        <f t="shared" si="10"/>
        <v>85.011300000000006</v>
      </c>
      <c r="N8" s="56">
        <f t="shared" si="11"/>
        <v>95.232000000000014</v>
      </c>
      <c r="O8" s="36">
        <v>91.88</v>
      </c>
      <c r="P8" s="67">
        <v>98.07</v>
      </c>
      <c r="Q8" s="85">
        <f t="shared" si="12"/>
        <v>87.285999999999987</v>
      </c>
      <c r="R8" s="56">
        <f t="shared" si="13"/>
        <v>93.166499999999985</v>
      </c>
      <c r="S8" s="59">
        <v>69</v>
      </c>
      <c r="T8" s="36">
        <v>91.67</v>
      </c>
      <c r="U8" s="67">
        <v>105.42</v>
      </c>
      <c r="V8" s="103">
        <f t="shared" si="14"/>
        <v>87.086500000000001</v>
      </c>
      <c r="W8" s="56">
        <f t="shared" si="14"/>
        <v>100.149</v>
      </c>
      <c r="X8" s="36">
        <v>85.44</v>
      </c>
      <c r="Y8" s="67">
        <v>96.8</v>
      </c>
      <c r="Z8" s="85">
        <f t="shared" si="15"/>
        <v>79.459199999999996</v>
      </c>
      <c r="AA8" s="56">
        <f t="shared" si="16"/>
        <v>90.024000000000001</v>
      </c>
      <c r="AB8" s="59">
        <v>69</v>
      </c>
      <c r="AC8" s="41">
        <f>111.34-2</f>
        <v>109.34</v>
      </c>
      <c r="AD8" s="88" t="s">
        <v>5</v>
      </c>
      <c r="AE8" s="36">
        <v>88.75</v>
      </c>
      <c r="AF8" s="67">
        <v>102.08</v>
      </c>
      <c r="AG8" s="103">
        <f t="shared" si="7"/>
        <v>82.537500000000009</v>
      </c>
      <c r="AH8" s="56">
        <f t="shared" si="7"/>
        <v>94.934399999999997</v>
      </c>
    </row>
    <row r="9" spans="1:34" x14ac:dyDescent="0.25">
      <c r="A9" s="58">
        <v>70</v>
      </c>
      <c r="B9" s="33">
        <v>90.3</v>
      </c>
      <c r="C9" s="66">
        <v>103.88</v>
      </c>
      <c r="D9" s="84">
        <f t="shared" si="8"/>
        <v>83.978999999999999</v>
      </c>
      <c r="E9" s="74">
        <f t="shared" si="9"/>
        <v>96.608400000000003</v>
      </c>
      <c r="F9" s="33">
        <v>88.99</v>
      </c>
      <c r="G9" s="66">
        <v>102.34</v>
      </c>
      <c r="H9" s="102">
        <f t="shared" si="1"/>
        <v>82.7607</v>
      </c>
      <c r="I9" s="55">
        <f t="shared" si="2"/>
        <v>95.176200000000009</v>
      </c>
      <c r="J9" s="58">
        <v>70</v>
      </c>
      <c r="K9" s="33">
        <v>93.21</v>
      </c>
      <c r="L9" s="66">
        <v>104.37</v>
      </c>
      <c r="M9" s="84">
        <f t="shared" si="10"/>
        <v>86.685299999999998</v>
      </c>
      <c r="N9" s="55">
        <f t="shared" si="11"/>
        <v>97.06410000000001</v>
      </c>
      <c r="O9" s="33">
        <v>94.63</v>
      </c>
      <c r="P9" s="66">
        <v>101.01</v>
      </c>
      <c r="Q9" s="102">
        <f t="shared" si="12"/>
        <v>89.898499999999999</v>
      </c>
      <c r="R9" s="55">
        <f t="shared" si="13"/>
        <v>95.959500000000006</v>
      </c>
      <c r="S9" s="58">
        <v>70</v>
      </c>
      <c r="T9" s="33">
        <v>96.5</v>
      </c>
      <c r="U9" s="66">
        <v>110.92</v>
      </c>
      <c r="V9" s="102">
        <f t="shared" si="14"/>
        <v>91.674999999999997</v>
      </c>
      <c r="W9" s="55">
        <f t="shared" si="14"/>
        <v>105.374</v>
      </c>
      <c r="X9" s="33">
        <v>87.9</v>
      </c>
      <c r="Y9" s="66">
        <v>99.59</v>
      </c>
      <c r="Z9" s="102">
        <f t="shared" si="15"/>
        <v>81.747000000000014</v>
      </c>
      <c r="AA9" s="55">
        <f t="shared" si="16"/>
        <v>92.618700000000004</v>
      </c>
      <c r="AB9" s="58">
        <v>70</v>
      </c>
      <c r="AC9" s="38">
        <f>115.73-2</f>
        <v>113.73</v>
      </c>
      <c r="AD9" s="48" t="s">
        <v>5</v>
      </c>
      <c r="AE9" s="33">
        <v>91.08</v>
      </c>
      <c r="AF9" s="66">
        <v>104.83</v>
      </c>
      <c r="AG9" s="102">
        <f t="shared" si="7"/>
        <v>84.704400000000007</v>
      </c>
      <c r="AH9" s="55">
        <f t="shared" si="7"/>
        <v>97.491900000000001</v>
      </c>
    </row>
    <row r="10" spans="1:34" x14ac:dyDescent="0.25">
      <c r="A10" s="59">
        <v>71</v>
      </c>
      <c r="B10" s="33">
        <v>92.96</v>
      </c>
      <c r="C10" s="66">
        <v>106.87</v>
      </c>
      <c r="D10" s="84">
        <f t="shared" si="8"/>
        <v>86.452799999999996</v>
      </c>
      <c r="E10" s="74">
        <f t="shared" si="9"/>
        <v>99.389100000000013</v>
      </c>
      <c r="F10" s="33">
        <v>92.26</v>
      </c>
      <c r="G10" s="66">
        <v>106.1</v>
      </c>
      <c r="H10" s="102">
        <f t="shared" si="1"/>
        <v>85.801800000000014</v>
      </c>
      <c r="I10" s="55">
        <f t="shared" si="2"/>
        <v>98.673000000000002</v>
      </c>
      <c r="J10" s="59">
        <v>71</v>
      </c>
      <c r="K10" s="33">
        <v>95.1</v>
      </c>
      <c r="L10" s="66">
        <v>106.51</v>
      </c>
      <c r="M10" s="84">
        <f t="shared" si="10"/>
        <v>88.442999999999998</v>
      </c>
      <c r="N10" s="55">
        <f t="shared" si="11"/>
        <v>99.054300000000012</v>
      </c>
      <c r="O10" s="33">
        <v>97.47</v>
      </c>
      <c r="P10" s="66">
        <v>104.04</v>
      </c>
      <c r="Q10" s="102">
        <f t="shared" si="12"/>
        <v>92.596499999999992</v>
      </c>
      <c r="R10" s="55">
        <f t="shared" si="13"/>
        <v>98.838000000000008</v>
      </c>
      <c r="S10" s="59">
        <v>71</v>
      </c>
      <c r="T10" s="33">
        <v>99.5</v>
      </c>
      <c r="U10" s="66">
        <v>114.42</v>
      </c>
      <c r="V10" s="102">
        <f t="shared" si="14"/>
        <v>94.524999999999991</v>
      </c>
      <c r="W10" s="55">
        <f t="shared" si="14"/>
        <v>108.699</v>
      </c>
      <c r="X10" s="33">
        <v>90.9</v>
      </c>
      <c r="Y10" s="66">
        <v>102.99</v>
      </c>
      <c r="Z10" s="102">
        <f t="shared" si="15"/>
        <v>84.537000000000006</v>
      </c>
      <c r="AA10" s="55">
        <f t="shared" si="16"/>
        <v>95.780699999999996</v>
      </c>
      <c r="AB10" s="59">
        <v>71</v>
      </c>
      <c r="AC10" s="38">
        <f>120.13-2</f>
        <v>118.13</v>
      </c>
      <c r="AD10" s="48" t="s">
        <v>5</v>
      </c>
      <c r="AE10" s="33">
        <v>94.5</v>
      </c>
      <c r="AF10" s="66">
        <v>108.67</v>
      </c>
      <c r="AG10" s="102">
        <f t="shared" si="7"/>
        <v>87.885000000000005</v>
      </c>
      <c r="AH10" s="55">
        <f t="shared" si="7"/>
        <v>101.06310000000001</v>
      </c>
    </row>
    <row r="11" spans="1:34" x14ac:dyDescent="0.25">
      <c r="A11" s="59">
        <v>72</v>
      </c>
      <c r="B11" s="33">
        <v>95.88</v>
      </c>
      <c r="C11" s="66">
        <v>110.29</v>
      </c>
      <c r="D11" s="84">
        <f t="shared" si="8"/>
        <v>89.168400000000005</v>
      </c>
      <c r="E11" s="74">
        <f t="shared" si="9"/>
        <v>102.56970000000001</v>
      </c>
      <c r="F11" s="33">
        <v>95.53</v>
      </c>
      <c r="G11" s="66">
        <v>109.86</v>
      </c>
      <c r="H11" s="102">
        <f t="shared" si="1"/>
        <v>88.8429</v>
      </c>
      <c r="I11" s="55">
        <f t="shared" si="2"/>
        <v>102.16980000000001</v>
      </c>
      <c r="J11" s="59">
        <v>72</v>
      </c>
      <c r="K11" s="33">
        <v>98.45</v>
      </c>
      <c r="L11" s="66">
        <v>110.21</v>
      </c>
      <c r="M11" s="84">
        <f t="shared" si="10"/>
        <v>91.558500000000009</v>
      </c>
      <c r="N11" s="55">
        <f t="shared" si="11"/>
        <v>102.4953</v>
      </c>
      <c r="O11" s="33">
        <v>100.59</v>
      </c>
      <c r="P11" s="66">
        <v>107.37</v>
      </c>
      <c r="Q11" s="102">
        <f t="shared" si="12"/>
        <v>95.560500000000005</v>
      </c>
      <c r="R11" s="55">
        <f t="shared" si="13"/>
        <v>102.00149999999999</v>
      </c>
      <c r="S11" s="59">
        <v>72</v>
      </c>
      <c r="T11" s="33">
        <v>102.67</v>
      </c>
      <c r="U11" s="66">
        <v>118.08</v>
      </c>
      <c r="V11" s="102">
        <f t="shared" si="14"/>
        <v>97.536500000000004</v>
      </c>
      <c r="W11" s="55">
        <f t="shared" si="14"/>
        <v>112.17599999999999</v>
      </c>
      <c r="X11" s="33">
        <v>93.74</v>
      </c>
      <c r="Y11" s="66">
        <v>106.21</v>
      </c>
      <c r="Z11" s="102">
        <f t="shared" si="15"/>
        <v>87.178200000000004</v>
      </c>
      <c r="AA11" s="55">
        <f t="shared" si="16"/>
        <v>98.775300000000001</v>
      </c>
      <c r="AB11" s="59">
        <v>72</v>
      </c>
      <c r="AC11" s="38">
        <f>124.52-2</f>
        <v>122.52</v>
      </c>
      <c r="AD11" s="48" t="s">
        <v>5</v>
      </c>
      <c r="AE11" s="33">
        <v>97.83</v>
      </c>
      <c r="AF11" s="66">
        <v>112.42</v>
      </c>
      <c r="AG11" s="102">
        <f t="shared" si="7"/>
        <v>90.98190000000001</v>
      </c>
      <c r="AH11" s="55">
        <f t="shared" si="7"/>
        <v>104.5506</v>
      </c>
    </row>
    <row r="12" spans="1:34" x14ac:dyDescent="0.25">
      <c r="A12" s="59">
        <v>73</v>
      </c>
      <c r="B12" s="33">
        <v>98.96</v>
      </c>
      <c r="C12" s="66">
        <v>113.79</v>
      </c>
      <c r="D12" s="84">
        <f t="shared" si="8"/>
        <v>92.032799999999995</v>
      </c>
      <c r="E12" s="74">
        <f t="shared" si="9"/>
        <v>105.82470000000001</v>
      </c>
      <c r="F12" s="33">
        <v>99.29</v>
      </c>
      <c r="G12" s="66">
        <v>114.19</v>
      </c>
      <c r="H12" s="102">
        <f t="shared" si="1"/>
        <v>92.339700000000008</v>
      </c>
      <c r="I12" s="55">
        <f t="shared" si="2"/>
        <v>106.19670000000001</v>
      </c>
      <c r="J12" s="59">
        <v>73</v>
      </c>
      <c r="K12" s="33">
        <v>101.88</v>
      </c>
      <c r="L12" s="66">
        <v>114.07</v>
      </c>
      <c r="M12" s="84">
        <f t="shared" si="10"/>
        <v>94.748400000000004</v>
      </c>
      <c r="N12" s="55">
        <f t="shared" si="11"/>
        <v>106.0851</v>
      </c>
      <c r="O12" s="33">
        <v>104.61</v>
      </c>
      <c r="P12" s="66">
        <v>111.66</v>
      </c>
      <c r="Q12" s="102">
        <f t="shared" si="12"/>
        <v>99.379499999999993</v>
      </c>
      <c r="R12" s="55">
        <f t="shared" si="13"/>
        <v>106.077</v>
      </c>
      <c r="S12" s="59">
        <v>73</v>
      </c>
      <c r="T12" s="33">
        <v>105.75</v>
      </c>
      <c r="U12" s="66">
        <v>121.5</v>
      </c>
      <c r="V12" s="102">
        <f t="shared" si="14"/>
        <v>100.46249999999999</v>
      </c>
      <c r="W12" s="55">
        <f t="shared" si="14"/>
        <v>115.425</v>
      </c>
      <c r="X12" s="33">
        <v>96.59</v>
      </c>
      <c r="Y12" s="66">
        <v>109.43</v>
      </c>
      <c r="Z12" s="102">
        <f t="shared" si="15"/>
        <v>89.828700000000012</v>
      </c>
      <c r="AA12" s="55">
        <f t="shared" si="16"/>
        <v>101.76990000000001</v>
      </c>
      <c r="AB12" s="59">
        <v>73</v>
      </c>
      <c r="AC12" s="38">
        <f>128.92-2</f>
        <v>126.91999999999999</v>
      </c>
      <c r="AD12" s="48" t="s">
        <v>5</v>
      </c>
      <c r="AE12" s="33">
        <v>101.67</v>
      </c>
      <c r="AF12" s="66">
        <v>116.92</v>
      </c>
      <c r="AG12" s="102">
        <f t="shared" si="7"/>
        <v>94.553100000000001</v>
      </c>
      <c r="AH12" s="55">
        <f t="shared" si="7"/>
        <v>108.73560000000001</v>
      </c>
    </row>
    <row r="13" spans="1:34" x14ac:dyDescent="0.25">
      <c r="A13" s="60">
        <v>74</v>
      </c>
      <c r="B13" s="36">
        <v>102.46</v>
      </c>
      <c r="C13" s="67">
        <v>117.87</v>
      </c>
      <c r="D13" s="85">
        <f t="shared" si="8"/>
        <v>95.287800000000004</v>
      </c>
      <c r="E13" s="30">
        <f t="shared" si="9"/>
        <v>109.6191</v>
      </c>
      <c r="F13" s="36">
        <v>102.58</v>
      </c>
      <c r="G13" s="67">
        <v>117.97</v>
      </c>
      <c r="H13" s="103">
        <f t="shared" si="1"/>
        <v>95.3994</v>
      </c>
      <c r="I13" s="56">
        <f t="shared" si="2"/>
        <v>109.71210000000001</v>
      </c>
      <c r="J13" s="60">
        <v>74</v>
      </c>
      <c r="K13" s="36">
        <v>105.91</v>
      </c>
      <c r="L13" s="67">
        <v>118.62</v>
      </c>
      <c r="M13" s="85">
        <f t="shared" si="10"/>
        <v>98.496300000000005</v>
      </c>
      <c r="N13" s="56">
        <f t="shared" si="11"/>
        <v>110.31660000000001</v>
      </c>
      <c r="O13" s="36">
        <v>108.8</v>
      </c>
      <c r="P13" s="67">
        <v>116.13</v>
      </c>
      <c r="Q13" s="85">
        <f t="shared" si="12"/>
        <v>103.36</v>
      </c>
      <c r="R13" s="56">
        <f t="shared" si="13"/>
        <v>110.3235</v>
      </c>
      <c r="S13" s="60">
        <v>74</v>
      </c>
      <c r="T13" s="36">
        <v>108.83</v>
      </c>
      <c r="U13" s="67">
        <v>125.17</v>
      </c>
      <c r="V13" s="103">
        <f t="shared" si="14"/>
        <v>103.38849999999999</v>
      </c>
      <c r="W13" s="56">
        <f t="shared" si="14"/>
        <v>118.91149999999999</v>
      </c>
      <c r="X13" s="36">
        <v>99.43</v>
      </c>
      <c r="Y13" s="67">
        <v>112.65</v>
      </c>
      <c r="Z13" s="85">
        <f t="shared" si="15"/>
        <v>92.46990000000001</v>
      </c>
      <c r="AA13" s="56">
        <f t="shared" si="16"/>
        <v>104.76450000000001</v>
      </c>
      <c r="AB13" s="60">
        <v>74</v>
      </c>
      <c r="AC13" s="41">
        <f>133.31-2</f>
        <v>131.31</v>
      </c>
      <c r="AD13" s="88" t="s">
        <v>5</v>
      </c>
      <c r="AE13" s="36">
        <v>105</v>
      </c>
      <c r="AF13" s="67">
        <v>120.75</v>
      </c>
      <c r="AG13" s="103">
        <f t="shared" si="7"/>
        <v>97.65</v>
      </c>
      <c r="AH13" s="56">
        <f t="shared" si="7"/>
        <v>112.2975</v>
      </c>
    </row>
    <row r="14" spans="1:34" x14ac:dyDescent="0.25">
      <c r="A14" s="59">
        <v>75</v>
      </c>
      <c r="B14" s="33">
        <v>106.21</v>
      </c>
      <c r="C14" s="66">
        <v>122.12</v>
      </c>
      <c r="D14" s="84">
        <f t="shared" si="8"/>
        <v>98.775300000000001</v>
      </c>
      <c r="E14" s="74">
        <f t="shared" si="9"/>
        <v>113.5716</v>
      </c>
      <c r="F14" s="33">
        <v>107.45</v>
      </c>
      <c r="G14" s="66">
        <v>123.57</v>
      </c>
      <c r="H14" s="102">
        <f t="shared" si="1"/>
        <v>99.928500000000014</v>
      </c>
      <c r="I14" s="55">
        <f t="shared" si="2"/>
        <v>114.92010000000001</v>
      </c>
      <c r="J14" s="59">
        <v>75</v>
      </c>
      <c r="K14" s="33">
        <v>110.81</v>
      </c>
      <c r="L14" s="66">
        <v>124.11</v>
      </c>
      <c r="M14" s="84">
        <f t="shared" si="10"/>
        <v>103.05330000000001</v>
      </c>
      <c r="N14" s="55">
        <f t="shared" si="11"/>
        <v>115.42230000000001</v>
      </c>
      <c r="O14" s="33">
        <v>113.15</v>
      </c>
      <c r="P14" s="66">
        <v>120.78</v>
      </c>
      <c r="Q14" s="102">
        <f t="shared" si="12"/>
        <v>107.49250000000001</v>
      </c>
      <c r="R14" s="55">
        <f t="shared" si="13"/>
        <v>114.741</v>
      </c>
      <c r="S14" s="59">
        <v>75</v>
      </c>
      <c r="T14" s="33">
        <v>112.08</v>
      </c>
      <c r="U14" s="66">
        <v>128.91999999999999</v>
      </c>
      <c r="V14" s="102">
        <f t="shared" si="14"/>
        <v>106.476</v>
      </c>
      <c r="W14" s="55">
        <f t="shared" si="14"/>
        <v>122.47399999999998</v>
      </c>
      <c r="X14" s="33">
        <v>102.27</v>
      </c>
      <c r="Y14" s="66">
        <v>115.88</v>
      </c>
      <c r="Z14" s="102">
        <f t="shared" si="15"/>
        <v>95.111100000000008</v>
      </c>
      <c r="AA14" s="55">
        <f t="shared" si="16"/>
        <v>107.7684</v>
      </c>
      <c r="AB14" s="59">
        <v>75</v>
      </c>
      <c r="AC14" s="38">
        <f>137.71-2</f>
        <v>135.71</v>
      </c>
      <c r="AD14" s="44">
        <f>161.15-2</f>
        <v>159.15</v>
      </c>
      <c r="AE14" s="33">
        <v>110</v>
      </c>
      <c r="AF14" s="66">
        <v>126.5</v>
      </c>
      <c r="AG14" s="102">
        <f t="shared" si="7"/>
        <v>102.30000000000001</v>
      </c>
      <c r="AH14" s="55">
        <f t="shared" si="7"/>
        <v>117.64500000000001</v>
      </c>
    </row>
    <row r="15" spans="1:34" x14ac:dyDescent="0.25">
      <c r="A15" s="59">
        <v>76</v>
      </c>
      <c r="B15" s="33">
        <v>109.96</v>
      </c>
      <c r="C15" s="66">
        <v>126.45</v>
      </c>
      <c r="D15" s="84">
        <f t="shared" si="8"/>
        <v>102.2628</v>
      </c>
      <c r="E15" s="74">
        <f t="shared" si="9"/>
        <v>117.59850000000002</v>
      </c>
      <c r="F15" s="33">
        <v>111.97</v>
      </c>
      <c r="G15" s="66">
        <v>128.76</v>
      </c>
      <c r="H15" s="102">
        <f t="shared" si="1"/>
        <v>104.13210000000001</v>
      </c>
      <c r="I15" s="55">
        <f t="shared" si="2"/>
        <v>119.74679999999999</v>
      </c>
      <c r="J15" s="59">
        <v>76</v>
      </c>
      <c r="K15" s="33">
        <v>115.7</v>
      </c>
      <c r="L15" s="66">
        <v>129.52000000000001</v>
      </c>
      <c r="M15" s="84">
        <f t="shared" si="10"/>
        <v>107.60100000000001</v>
      </c>
      <c r="N15" s="55">
        <f t="shared" si="11"/>
        <v>120.45360000000002</v>
      </c>
      <c r="O15" s="33">
        <v>117.68</v>
      </c>
      <c r="P15" s="66">
        <v>125.61</v>
      </c>
      <c r="Q15" s="102">
        <f t="shared" si="12"/>
        <v>111.79600000000001</v>
      </c>
      <c r="R15" s="55">
        <f t="shared" si="13"/>
        <v>119.3295</v>
      </c>
      <c r="S15" s="59">
        <v>76</v>
      </c>
      <c r="T15" s="33">
        <v>115.5</v>
      </c>
      <c r="U15" s="66">
        <v>132.83000000000001</v>
      </c>
      <c r="V15" s="102">
        <f t="shared" si="14"/>
        <v>109.72499999999999</v>
      </c>
      <c r="W15" s="55">
        <f t="shared" si="14"/>
        <v>126.1885</v>
      </c>
      <c r="X15" s="33">
        <v>105.22</v>
      </c>
      <c r="Y15" s="66">
        <v>119.22</v>
      </c>
      <c r="Z15" s="102">
        <f t="shared" si="15"/>
        <v>97.854600000000005</v>
      </c>
      <c r="AA15" s="55">
        <f t="shared" si="16"/>
        <v>110.8746</v>
      </c>
      <c r="AB15" s="59">
        <v>76</v>
      </c>
      <c r="AC15" s="38">
        <f>142.1-2</f>
        <v>140.1</v>
      </c>
      <c r="AD15" s="44">
        <f>161.15-2</f>
        <v>159.15</v>
      </c>
      <c r="AE15" s="33">
        <v>114.5</v>
      </c>
      <c r="AF15" s="66">
        <v>131.75</v>
      </c>
      <c r="AG15" s="102">
        <f t="shared" si="7"/>
        <v>106.485</v>
      </c>
      <c r="AH15" s="55">
        <f t="shared" si="7"/>
        <v>122.5275</v>
      </c>
    </row>
    <row r="16" spans="1:34" x14ac:dyDescent="0.25">
      <c r="A16" s="59">
        <v>77</v>
      </c>
      <c r="B16" s="33">
        <v>113.62</v>
      </c>
      <c r="C16" s="80">
        <v>130.69999999999999</v>
      </c>
      <c r="D16" s="84">
        <f t="shared" si="8"/>
        <v>105.66660000000002</v>
      </c>
      <c r="E16" s="74">
        <f t="shared" si="9"/>
        <v>121.551</v>
      </c>
      <c r="F16" s="33">
        <v>116.6</v>
      </c>
      <c r="G16" s="66">
        <v>134.09</v>
      </c>
      <c r="H16" s="102">
        <f t="shared" si="1"/>
        <v>108.438</v>
      </c>
      <c r="I16" s="55">
        <f t="shared" si="2"/>
        <v>124.70370000000001</v>
      </c>
      <c r="J16" s="59">
        <v>77</v>
      </c>
      <c r="K16" s="33">
        <v>121.45</v>
      </c>
      <c r="L16" s="80">
        <v>136.04</v>
      </c>
      <c r="M16" s="84">
        <f t="shared" si="10"/>
        <v>112.94850000000001</v>
      </c>
      <c r="N16" s="55">
        <f t="shared" si="11"/>
        <v>126.5172</v>
      </c>
      <c r="O16" s="33">
        <v>122.38</v>
      </c>
      <c r="P16" s="66">
        <v>130.63</v>
      </c>
      <c r="Q16" s="102">
        <f t="shared" si="12"/>
        <v>116.261</v>
      </c>
      <c r="R16" s="55">
        <f t="shared" si="13"/>
        <v>124.09849999999999</v>
      </c>
      <c r="S16" s="59">
        <v>77</v>
      </c>
      <c r="T16" s="33">
        <v>118.92</v>
      </c>
      <c r="U16" s="66">
        <v>136.75</v>
      </c>
      <c r="V16" s="102">
        <f t="shared" si="14"/>
        <v>112.97399999999999</v>
      </c>
      <c r="W16" s="55">
        <f t="shared" si="14"/>
        <v>129.91249999999999</v>
      </c>
      <c r="X16" s="33">
        <v>109.58</v>
      </c>
      <c r="Y16" s="66">
        <v>124.15</v>
      </c>
      <c r="Z16" s="102">
        <f t="shared" si="15"/>
        <v>101.90940000000001</v>
      </c>
      <c r="AA16" s="55">
        <f t="shared" si="16"/>
        <v>115.45950000000001</v>
      </c>
      <c r="AB16" s="59">
        <v>77</v>
      </c>
      <c r="AC16" s="38">
        <f>146.5-2</f>
        <v>144.5</v>
      </c>
      <c r="AD16" s="47" t="s">
        <v>6</v>
      </c>
      <c r="AE16" s="33">
        <v>118.67</v>
      </c>
      <c r="AF16" s="66">
        <v>136.41999999999999</v>
      </c>
      <c r="AG16" s="102">
        <f t="shared" si="7"/>
        <v>110.3631</v>
      </c>
      <c r="AH16" s="55">
        <f t="shared" si="7"/>
        <v>126.8706</v>
      </c>
    </row>
    <row r="17" spans="1:34" x14ac:dyDescent="0.25">
      <c r="A17" s="59">
        <v>78</v>
      </c>
      <c r="B17" s="33">
        <v>117.37</v>
      </c>
      <c r="C17" s="66">
        <v>134.94999999999999</v>
      </c>
      <c r="D17" s="84">
        <f t="shared" si="8"/>
        <v>109.15410000000001</v>
      </c>
      <c r="E17" s="74">
        <f t="shared" si="9"/>
        <v>125.5035</v>
      </c>
      <c r="F17" s="33">
        <v>121.37</v>
      </c>
      <c r="G17" s="66">
        <v>139.58000000000001</v>
      </c>
      <c r="H17" s="102">
        <f t="shared" si="1"/>
        <v>112.87410000000001</v>
      </c>
      <c r="I17" s="55">
        <f t="shared" si="2"/>
        <v>129.80940000000001</v>
      </c>
      <c r="J17" s="59">
        <v>78</v>
      </c>
      <c r="K17" s="33">
        <v>126.94</v>
      </c>
      <c r="L17" s="66">
        <v>142.13</v>
      </c>
      <c r="M17" s="84">
        <f t="shared" si="10"/>
        <v>118.05420000000001</v>
      </c>
      <c r="N17" s="55">
        <f t="shared" si="11"/>
        <v>132.18090000000001</v>
      </c>
      <c r="O17" s="33">
        <v>127.28</v>
      </c>
      <c r="P17" s="66">
        <v>135.86000000000001</v>
      </c>
      <c r="Q17" s="102">
        <f t="shared" si="12"/>
        <v>120.916</v>
      </c>
      <c r="R17" s="55">
        <f t="shared" si="13"/>
        <v>129.06700000000001</v>
      </c>
      <c r="S17" s="59">
        <v>78</v>
      </c>
      <c r="T17" s="33">
        <v>122.5</v>
      </c>
      <c r="U17" s="66">
        <v>141</v>
      </c>
      <c r="V17" s="102">
        <f t="shared" si="14"/>
        <v>116.375</v>
      </c>
      <c r="W17" s="55">
        <f t="shared" si="14"/>
        <v>133.94999999999999</v>
      </c>
      <c r="X17" s="33">
        <v>113.78</v>
      </c>
      <c r="Y17" s="66">
        <v>128.91</v>
      </c>
      <c r="Z17" s="102">
        <f t="shared" si="15"/>
        <v>105.81540000000001</v>
      </c>
      <c r="AA17" s="55">
        <f t="shared" si="16"/>
        <v>119.88630000000001</v>
      </c>
      <c r="AB17" s="59">
        <v>78</v>
      </c>
      <c r="AC17" s="38">
        <f>146.5-2</f>
        <v>144.5</v>
      </c>
      <c r="AD17" s="44"/>
      <c r="AE17" s="33">
        <v>122.67</v>
      </c>
      <c r="AF17" s="66">
        <v>141.16999999999999</v>
      </c>
      <c r="AG17" s="102">
        <f t="shared" si="7"/>
        <v>114.0831</v>
      </c>
      <c r="AH17" s="55">
        <f t="shared" si="7"/>
        <v>131.28809999999999</v>
      </c>
    </row>
    <row r="18" spans="1:34" x14ac:dyDescent="0.25">
      <c r="A18" s="59">
        <v>79</v>
      </c>
      <c r="B18" s="36">
        <v>121.2</v>
      </c>
      <c r="C18" s="67">
        <v>139.36000000000001</v>
      </c>
      <c r="D18" s="85">
        <f t="shared" si="8"/>
        <v>112.71600000000001</v>
      </c>
      <c r="E18" s="30">
        <f t="shared" si="9"/>
        <v>129.60480000000001</v>
      </c>
      <c r="F18" s="36">
        <v>126.28</v>
      </c>
      <c r="G18" s="67">
        <v>145.22</v>
      </c>
      <c r="H18" s="103">
        <f t="shared" si="1"/>
        <v>117.44040000000001</v>
      </c>
      <c r="I18" s="56">
        <f t="shared" si="2"/>
        <v>135.05459999999999</v>
      </c>
      <c r="J18" s="59">
        <v>79</v>
      </c>
      <c r="K18" s="36">
        <v>132.61000000000001</v>
      </c>
      <c r="L18" s="67">
        <v>148.57</v>
      </c>
      <c r="M18" s="85">
        <f t="shared" si="10"/>
        <v>123.32730000000002</v>
      </c>
      <c r="N18" s="56">
        <f t="shared" si="11"/>
        <v>138.17009999999999</v>
      </c>
      <c r="O18" s="36">
        <v>132.37</v>
      </c>
      <c r="P18" s="66">
        <v>141.29</v>
      </c>
      <c r="Q18" s="85">
        <f t="shared" si="12"/>
        <v>125.75149999999999</v>
      </c>
      <c r="R18" s="56">
        <f t="shared" si="13"/>
        <v>134.22549999999998</v>
      </c>
      <c r="S18" s="59">
        <v>79</v>
      </c>
      <c r="T18" s="36">
        <v>126.17</v>
      </c>
      <c r="U18" s="67">
        <v>145.16999999999999</v>
      </c>
      <c r="V18" s="103">
        <f t="shared" si="14"/>
        <v>119.86149999999999</v>
      </c>
      <c r="W18" s="56">
        <f t="shared" si="14"/>
        <v>137.91149999999999</v>
      </c>
      <c r="X18" s="36">
        <v>117.96</v>
      </c>
      <c r="Y18" s="67">
        <v>133.65</v>
      </c>
      <c r="Z18" s="85">
        <f t="shared" si="15"/>
        <v>109.7028</v>
      </c>
      <c r="AA18" s="56">
        <f t="shared" si="16"/>
        <v>124.29450000000001</v>
      </c>
      <c r="AB18" s="59">
        <v>79</v>
      </c>
      <c r="AC18" s="41" t="s">
        <v>6</v>
      </c>
      <c r="AD18" s="45"/>
      <c r="AE18" s="36">
        <v>126.92</v>
      </c>
      <c r="AF18" s="66">
        <v>145.83000000000001</v>
      </c>
      <c r="AG18" s="103">
        <f t="shared" si="7"/>
        <v>118.0356</v>
      </c>
      <c r="AH18" s="56">
        <f t="shared" si="7"/>
        <v>135.62190000000001</v>
      </c>
    </row>
    <row r="19" spans="1:34" x14ac:dyDescent="0.25">
      <c r="A19" s="58">
        <v>80</v>
      </c>
      <c r="B19" s="33">
        <v>125.03</v>
      </c>
      <c r="C19" s="79">
        <v>143.78</v>
      </c>
      <c r="D19" s="84">
        <f t="shared" si="8"/>
        <v>116.2779</v>
      </c>
      <c r="E19" s="74">
        <f t="shared" si="9"/>
        <v>133.71540000000002</v>
      </c>
      <c r="F19" s="33">
        <v>131.32</v>
      </c>
      <c r="G19" s="66">
        <v>151.02000000000001</v>
      </c>
      <c r="H19" s="102">
        <f t="shared" si="1"/>
        <v>122.1276</v>
      </c>
      <c r="I19" s="55">
        <f t="shared" si="2"/>
        <v>140.44860000000003</v>
      </c>
      <c r="J19" s="58">
        <v>80</v>
      </c>
      <c r="K19" s="33">
        <v>138.62</v>
      </c>
      <c r="L19" s="79">
        <v>155.27000000000001</v>
      </c>
      <c r="M19" s="84">
        <f t="shared" si="10"/>
        <v>128.91660000000002</v>
      </c>
      <c r="N19" s="55">
        <f t="shared" si="11"/>
        <v>144.40110000000001</v>
      </c>
      <c r="O19" s="33">
        <v>137.66</v>
      </c>
      <c r="P19" s="106">
        <v>146.94</v>
      </c>
      <c r="Q19" s="102">
        <f t="shared" si="12"/>
        <v>130.77699999999999</v>
      </c>
      <c r="R19" s="55">
        <f t="shared" si="13"/>
        <v>139.59299999999999</v>
      </c>
      <c r="S19" s="58">
        <v>80</v>
      </c>
      <c r="T19" s="33">
        <v>130</v>
      </c>
      <c r="U19" s="66">
        <v>149.41999999999999</v>
      </c>
      <c r="V19" s="102">
        <f t="shared" si="14"/>
        <v>123.5</v>
      </c>
      <c r="W19" s="55">
        <f t="shared" si="14"/>
        <v>141.94899999999998</v>
      </c>
      <c r="X19" s="33">
        <v>121.99</v>
      </c>
      <c r="Y19" s="66">
        <v>138.21</v>
      </c>
      <c r="Z19" s="102">
        <f t="shared" si="15"/>
        <v>113.4507</v>
      </c>
      <c r="AA19" s="55">
        <f t="shared" si="16"/>
        <v>128.53530000000001</v>
      </c>
      <c r="AB19" s="58">
        <v>80</v>
      </c>
      <c r="AC19" s="38"/>
      <c r="AD19" s="48"/>
      <c r="AE19" s="33">
        <v>131</v>
      </c>
      <c r="AF19" s="106">
        <v>150.66999999999999</v>
      </c>
      <c r="AG19" s="102">
        <f t="shared" si="7"/>
        <v>121.83000000000001</v>
      </c>
      <c r="AH19" s="55">
        <f t="shared" si="7"/>
        <v>140.12309999999999</v>
      </c>
    </row>
    <row r="20" spans="1:34" x14ac:dyDescent="0.25">
      <c r="A20" s="59">
        <v>81</v>
      </c>
      <c r="B20" s="33">
        <v>128.94999999999999</v>
      </c>
      <c r="C20" s="79">
        <v>148.27000000000001</v>
      </c>
      <c r="D20" s="84">
        <f t="shared" si="8"/>
        <v>119.92349999999999</v>
      </c>
      <c r="E20" s="74">
        <f t="shared" si="9"/>
        <v>137.89110000000002</v>
      </c>
      <c r="F20" s="33">
        <v>136.63999999999999</v>
      </c>
      <c r="G20" s="66">
        <v>157.13999999999999</v>
      </c>
      <c r="H20" s="102">
        <f t="shared" si="1"/>
        <v>127.0752</v>
      </c>
      <c r="I20" s="55">
        <f t="shared" si="2"/>
        <v>146.14019999999999</v>
      </c>
      <c r="J20" s="59">
        <v>81</v>
      </c>
      <c r="K20" s="33">
        <v>143.41999999999999</v>
      </c>
      <c r="L20" s="79">
        <v>160.66999999999999</v>
      </c>
      <c r="M20" s="84">
        <f t="shared" si="10"/>
        <v>133.38059999999999</v>
      </c>
      <c r="N20" s="55">
        <f t="shared" si="11"/>
        <v>149.42310000000001</v>
      </c>
      <c r="O20" s="33">
        <v>143.16999999999999</v>
      </c>
      <c r="P20" s="66">
        <v>152.82</v>
      </c>
      <c r="Q20" s="102">
        <f t="shared" si="12"/>
        <v>136.01149999999998</v>
      </c>
      <c r="R20" s="55">
        <f t="shared" si="13"/>
        <v>145.17899999999997</v>
      </c>
      <c r="S20" s="59">
        <v>81</v>
      </c>
      <c r="T20" s="33">
        <v>133.75</v>
      </c>
      <c r="U20" s="66">
        <v>153.83000000000001</v>
      </c>
      <c r="V20" s="102">
        <f t="shared" si="14"/>
        <v>127.0625</v>
      </c>
      <c r="W20" s="55">
        <f t="shared" si="14"/>
        <v>146.13849999999999</v>
      </c>
      <c r="X20" s="33">
        <v>123.95</v>
      </c>
      <c r="Y20" s="66">
        <v>140.44</v>
      </c>
      <c r="Z20" s="102">
        <f t="shared" si="15"/>
        <v>115.27350000000001</v>
      </c>
      <c r="AA20" s="55">
        <f t="shared" si="16"/>
        <v>130.60920000000002</v>
      </c>
      <c r="AB20" s="59">
        <v>81</v>
      </c>
      <c r="AC20" s="89" t="s">
        <v>17</v>
      </c>
      <c r="AD20" s="48" t="s">
        <v>18</v>
      </c>
      <c r="AE20" s="33">
        <v>135.41999999999999</v>
      </c>
      <c r="AF20" s="66">
        <v>155.75</v>
      </c>
      <c r="AG20" s="102">
        <f t="shared" si="7"/>
        <v>125.94059999999999</v>
      </c>
      <c r="AH20" s="55">
        <f t="shared" si="7"/>
        <v>144.8475</v>
      </c>
    </row>
    <row r="21" spans="1:34" x14ac:dyDescent="0.25">
      <c r="A21" s="59">
        <v>82</v>
      </c>
      <c r="B21" s="33">
        <v>132.94999999999999</v>
      </c>
      <c r="C21" s="66">
        <v>152.86000000000001</v>
      </c>
      <c r="D21" s="84">
        <f t="shared" si="8"/>
        <v>123.64349999999999</v>
      </c>
      <c r="E21" s="74">
        <f t="shared" si="9"/>
        <v>142.15980000000002</v>
      </c>
      <c r="F21" s="33">
        <v>142.12</v>
      </c>
      <c r="G21" s="66">
        <v>163.43</v>
      </c>
      <c r="H21" s="102">
        <f t="shared" si="1"/>
        <v>132.17160000000001</v>
      </c>
      <c r="I21" s="55">
        <f t="shared" si="2"/>
        <v>151.98990000000001</v>
      </c>
      <c r="J21" s="59">
        <v>82</v>
      </c>
      <c r="K21" s="33">
        <v>147.80000000000001</v>
      </c>
      <c r="L21" s="66">
        <v>165.48</v>
      </c>
      <c r="M21" s="84">
        <f t="shared" si="10"/>
        <v>137.45400000000001</v>
      </c>
      <c r="N21" s="55">
        <f t="shared" si="11"/>
        <v>153.8964</v>
      </c>
      <c r="O21" s="33">
        <v>148.9</v>
      </c>
      <c r="P21" s="66">
        <v>158.93</v>
      </c>
      <c r="Q21" s="102">
        <f t="shared" si="12"/>
        <v>141.45500000000001</v>
      </c>
      <c r="R21" s="55">
        <f t="shared" si="13"/>
        <v>150.98349999999999</v>
      </c>
      <c r="S21" s="59">
        <v>82</v>
      </c>
      <c r="T21" s="33">
        <v>137.58000000000001</v>
      </c>
      <c r="U21" s="66">
        <v>158.25</v>
      </c>
      <c r="V21" s="102">
        <f t="shared" si="14"/>
        <v>130.70099999999999</v>
      </c>
      <c r="W21" s="55">
        <f t="shared" si="14"/>
        <v>150.33750000000001</v>
      </c>
      <c r="X21" s="33">
        <v>126.3</v>
      </c>
      <c r="Y21" s="66">
        <v>143.09</v>
      </c>
      <c r="Z21" s="102">
        <f t="shared" si="15"/>
        <v>117.459</v>
      </c>
      <c r="AA21" s="55">
        <f t="shared" si="16"/>
        <v>133.0737</v>
      </c>
      <c r="AB21" s="59">
        <v>82</v>
      </c>
      <c r="AC21" s="38" t="s">
        <v>16</v>
      </c>
      <c r="AD21" s="44" t="s">
        <v>16</v>
      </c>
      <c r="AE21" s="33">
        <v>139.83000000000001</v>
      </c>
      <c r="AF21" s="66">
        <v>160.83000000000001</v>
      </c>
      <c r="AG21" s="102">
        <f t="shared" si="7"/>
        <v>130.04190000000003</v>
      </c>
      <c r="AH21" s="55">
        <f t="shared" si="7"/>
        <v>149.57190000000003</v>
      </c>
    </row>
    <row r="22" spans="1:34" x14ac:dyDescent="0.25">
      <c r="A22" s="59">
        <v>83</v>
      </c>
      <c r="B22" s="33">
        <v>137.03</v>
      </c>
      <c r="C22" s="80">
        <v>157.6</v>
      </c>
      <c r="D22" s="84">
        <f t="shared" si="8"/>
        <v>127.43790000000001</v>
      </c>
      <c r="E22" s="74">
        <f t="shared" si="9"/>
        <v>146.56800000000001</v>
      </c>
      <c r="F22" s="33">
        <v>147.74</v>
      </c>
      <c r="G22" s="66">
        <v>169.91</v>
      </c>
      <c r="H22" s="102">
        <f t="shared" si="1"/>
        <v>137.3982</v>
      </c>
      <c r="I22" s="55">
        <f t="shared" si="2"/>
        <v>158.0163</v>
      </c>
      <c r="J22" s="59">
        <v>83</v>
      </c>
      <c r="K22" s="33">
        <v>151.49</v>
      </c>
      <c r="L22" s="80">
        <v>169.6</v>
      </c>
      <c r="M22" s="84">
        <f t="shared" si="10"/>
        <v>140.88570000000001</v>
      </c>
      <c r="N22" s="55">
        <f t="shared" si="11"/>
        <v>157.72800000000001</v>
      </c>
      <c r="O22" s="33">
        <v>154.85</v>
      </c>
      <c r="P22" s="66">
        <v>165.29</v>
      </c>
      <c r="Q22" s="102">
        <f t="shared" si="12"/>
        <v>147.10749999999999</v>
      </c>
      <c r="R22" s="55">
        <f t="shared" si="13"/>
        <v>157.02549999999999</v>
      </c>
      <c r="S22" s="59">
        <v>83</v>
      </c>
      <c r="T22" s="33">
        <v>141.58000000000001</v>
      </c>
      <c r="U22" s="66">
        <v>162.91999999999999</v>
      </c>
      <c r="V22" s="102">
        <f t="shared" si="14"/>
        <v>134.501</v>
      </c>
      <c r="W22" s="55">
        <f t="shared" si="14"/>
        <v>154.77399999999997</v>
      </c>
      <c r="X22" s="33">
        <v>130.18</v>
      </c>
      <c r="Y22" s="66">
        <v>147.49</v>
      </c>
      <c r="Z22" s="102">
        <f t="shared" si="15"/>
        <v>121.06740000000001</v>
      </c>
      <c r="AA22" s="55">
        <f t="shared" si="16"/>
        <v>137.16570000000002</v>
      </c>
      <c r="AB22" s="59">
        <v>83</v>
      </c>
      <c r="AC22" s="38" t="s">
        <v>7</v>
      </c>
      <c r="AD22" s="47" t="s">
        <v>7</v>
      </c>
      <c r="AE22" s="33">
        <v>144.25</v>
      </c>
      <c r="AF22" s="66">
        <v>165.92</v>
      </c>
      <c r="AG22" s="102">
        <f t="shared" si="7"/>
        <v>134.1525</v>
      </c>
      <c r="AH22" s="55">
        <f t="shared" si="7"/>
        <v>154.3056</v>
      </c>
    </row>
    <row r="23" spans="1:34" x14ac:dyDescent="0.25">
      <c r="A23" s="59">
        <v>84</v>
      </c>
      <c r="B23" s="36">
        <v>141.28</v>
      </c>
      <c r="C23" s="67">
        <v>162.44</v>
      </c>
      <c r="D23" s="85">
        <f t="shared" si="8"/>
        <v>131.3904</v>
      </c>
      <c r="E23" s="30">
        <f t="shared" si="9"/>
        <v>151.0692</v>
      </c>
      <c r="F23" s="36">
        <v>153.53</v>
      </c>
      <c r="G23" s="67">
        <v>176.55</v>
      </c>
      <c r="H23" s="103">
        <f t="shared" si="1"/>
        <v>142.78290000000001</v>
      </c>
      <c r="I23" s="56">
        <f t="shared" si="2"/>
        <v>164.19150000000002</v>
      </c>
      <c r="J23" s="59">
        <v>84</v>
      </c>
      <c r="K23" s="36">
        <v>154.49</v>
      </c>
      <c r="L23" s="67">
        <v>173.03</v>
      </c>
      <c r="M23" s="85">
        <f t="shared" si="10"/>
        <v>143.67570000000001</v>
      </c>
      <c r="N23" s="56">
        <f t="shared" si="11"/>
        <v>160.9179</v>
      </c>
      <c r="O23" s="36">
        <v>161.05000000000001</v>
      </c>
      <c r="P23" s="66">
        <v>171.9</v>
      </c>
      <c r="Q23" s="85">
        <f t="shared" si="12"/>
        <v>152.9975</v>
      </c>
      <c r="R23" s="56">
        <f t="shared" si="13"/>
        <v>163.30500000000001</v>
      </c>
      <c r="S23" s="59">
        <v>84</v>
      </c>
      <c r="T23" s="36">
        <v>145.75</v>
      </c>
      <c r="U23" s="67">
        <v>167.67</v>
      </c>
      <c r="V23" s="103">
        <f t="shared" si="14"/>
        <v>138.46250000000001</v>
      </c>
      <c r="W23" s="56">
        <f t="shared" si="14"/>
        <v>159.28649999999999</v>
      </c>
      <c r="X23" s="36">
        <v>133</v>
      </c>
      <c r="Y23" s="67">
        <v>150.69</v>
      </c>
      <c r="Z23" s="85">
        <f t="shared" si="15"/>
        <v>123.69000000000001</v>
      </c>
      <c r="AA23" s="56">
        <f t="shared" si="16"/>
        <v>140.14170000000001</v>
      </c>
      <c r="AB23" s="59">
        <v>84</v>
      </c>
      <c r="AC23" s="41">
        <f>237.33-2</f>
        <v>235.33</v>
      </c>
      <c r="AD23" s="45">
        <f>237.33-2</f>
        <v>235.33</v>
      </c>
      <c r="AE23" s="36">
        <v>148.75</v>
      </c>
      <c r="AF23" s="66">
        <v>171.08</v>
      </c>
      <c r="AG23" s="103">
        <f t="shared" si="7"/>
        <v>138.33750000000001</v>
      </c>
      <c r="AH23" s="56">
        <f t="shared" si="7"/>
        <v>159.10440000000003</v>
      </c>
    </row>
    <row r="24" spans="1:34" x14ac:dyDescent="0.25">
      <c r="A24" s="58">
        <v>85</v>
      </c>
      <c r="B24" s="33">
        <v>146.19</v>
      </c>
      <c r="C24" s="66">
        <v>168.1</v>
      </c>
      <c r="D24" s="84">
        <f t="shared" si="8"/>
        <v>135.95670000000001</v>
      </c>
      <c r="E24" s="74">
        <f t="shared" si="9"/>
        <v>156.333</v>
      </c>
      <c r="F24" s="33">
        <v>159.55000000000001</v>
      </c>
      <c r="G24" s="66">
        <v>183.48</v>
      </c>
      <c r="H24" s="102">
        <f t="shared" si="1"/>
        <v>148.38150000000002</v>
      </c>
      <c r="I24" s="55">
        <f t="shared" si="2"/>
        <v>170.63640000000001</v>
      </c>
      <c r="J24" s="58">
        <v>85</v>
      </c>
      <c r="K24" s="33">
        <v>156.04</v>
      </c>
      <c r="L24" s="66">
        <v>174.75</v>
      </c>
      <c r="M24" s="84">
        <f t="shared" si="10"/>
        <v>145.1172</v>
      </c>
      <c r="N24" s="55">
        <f t="shared" si="11"/>
        <v>162.51750000000001</v>
      </c>
      <c r="O24" s="33">
        <v>167.49</v>
      </c>
      <c r="P24" s="106">
        <v>178.78</v>
      </c>
      <c r="Q24" s="102">
        <f t="shared" si="12"/>
        <v>159.1155</v>
      </c>
      <c r="R24" s="55">
        <f t="shared" si="13"/>
        <v>169.84099999999998</v>
      </c>
      <c r="S24" s="58">
        <v>85</v>
      </c>
      <c r="T24" s="33">
        <v>149.83000000000001</v>
      </c>
      <c r="U24" s="66">
        <v>172.25</v>
      </c>
      <c r="V24" s="102">
        <f t="shared" si="14"/>
        <v>142.33850000000001</v>
      </c>
      <c r="W24" s="55">
        <f t="shared" si="14"/>
        <v>163.63749999999999</v>
      </c>
      <c r="X24" s="33">
        <v>135.08000000000001</v>
      </c>
      <c r="Y24" s="66">
        <v>153.05000000000001</v>
      </c>
      <c r="Z24" s="102">
        <f t="shared" si="15"/>
        <v>125.62440000000002</v>
      </c>
      <c r="AA24" s="55">
        <f t="shared" si="16"/>
        <v>142.33650000000003</v>
      </c>
      <c r="AB24" s="58">
        <v>85</v>
      </c>
      <c r="AC24" s="38" t="s">
        <v>6</v>
      </c>
      <c r="AD24" s="44" t="s">
        <v>6</v>
      </c>
      <c r="AE24" s="33">
        <v>153.33000000000001</v>
      </c>
      <c r="AF24" s="106">
        <v>176.25</v>
      </c>
      <c r="AG24" s="102">
        <f t="shared" si="7"/>
        <v>142.59690000000001</v>
      </c>
      <c r="AH24" s="55">
        <f t="shared" si="7"/>
        <v>163.91250000000002</v>
      </c>
    </row>
    <row r="25" spans="1:34" x14ac:dyDescent="0.25">
      <c r="A25" s="59">
        <v>86</v>
      </c>
      <c r="B25" s="33">
        <v>150.36000000000001</v>
      </c>
      <c r="C25" s="66">
        <v>172.93</v>
      </c>
      <c r="D25" s="84">
        <f t="shared" si="8"/>
        <v>139.83480000000003</v>
      </c>
      <c r="E25" s="74">
        <f t="shared" si="9"/>
        <v>160.82490000000001</v>
      </c>
      <c r="F25" s="33">
        <v>164.91</v>
      </c>
      <c r="G25" s="66">
        <v>189.64</v>
      </c>
      <c r="H25" s="102">
        <f t="shared" si="1"/>
        <v>153.3663</v>
      </c>
      <c r="I25" s="55">
        <f t="shared" si="2"/>
        <v>176.36519999999999</v>
      </c>
      <c r="J25" s="59">
        <v>86</v>
      </c>
      <c r="K25" s="33">
        <v>157.15</v>
      </c>
      <c r="L25" s="66">
        <v>175.95</v>
      </c>
      <c r="M25" s="84">
        <f t="shared" si="10"/>
        <v>146.14950000000002</v>
      </c>
      <c r="N25" s="55">
        <f t="shared" si="11"/>
        <v>163.6335</v>
      </c>
      <c r="O25" s="33">
        <v>174.19</v>
      </c>
      <c r="P25" s="66">
        <v>185.93</v>
      </c>
      <c r="Q25" s="102">
        <f t="shared" si="12"/>
        <v>165.48049999999998</v>
      </c>
      <c r="R25" s="55">
        <f t="shared" si="13"/>
        <v>176.6335</v>
      </c>
      <c r="S25" s="59">
        <v>86</v>
      </c>
      <c r="T25" s="33">
        <v>153.91999999999999</v>
      </c>
      <c r="U25" s="66">
        <v>177</v>
      </c>
      <c r="V25" s="102">
        <f t="shared" si="14"/>
        <v>146.22399999999999</v>
      </c>
      <c r="W25" s="55">
        <f t="shared" si="14"/>
        <v>168.15</v>
      </c>
      <c r="X25" s="33">
        <v>138.44</v>
      </c>
      <c r="Y25" s="66">
        <v>156.85</v>
      </c>
      <c r="Z25" s="102">
        <f t="shared" si="15"/>
        <v>128.7492</v>
      </c>
      <c r="AA25" s="55">
        <f t="shared" si="16"/>
        <v>145.87049999999999</v>
      </c>
      <c r="AB25" s="59">
        <v>86</v>
      </c>
      <c r="AC25" s="38"/>
      <c r="AD25" s="44"/>
      <c r="AE25" s="33">
        <v>157.33000000000001</v>
      </c>
      <c r="AF25" s="66">
        <v>180.92</v>
      </c>
      <c r="AG25" s="102">
        <f t="shared" si="7"/>
        <v>146.31690000000003</v>
      </c>
      <c r="AH25" s="55">
        <f t="shared" si="7"/>
        <v>168.25559999999999</v>
      </c>
    </row>
    <row r="26" spans="1:34" x14ac:dyDescent="0.25">
      <c r="A26" s="59">
        <v>87</v>
      </c>
      <c r="B26" s="33">
        <v>154.6</v>
      </c>
      <c r="C26" s="66">
        <v>177.76</v>
      </c>
      <c r="D26" s="84">
        <f t="shared" si="8"/>
        <v>143.77799999999999</v>
      </c>
      <c r="E26" s="74">
        <f t="shared" si="9"/>
        <v>165.3168</v>
      </c>
      <c r="F26" s="33">
        <v>170.41</v>
      </c>
      <c r="G26" s="66">
        <v>195.97</v>
      </c>
      <c r="H26" s="102">
        <f t="shared" si="1"/>
        <v>158.4813</v>
      </c>
      <c r="I26" s="55">
        <f t="shared" si="2"/>
        <v>182.25210000000001</v>
      </c>
      <c r="J26" s="59">
        <v>87</v>
      </c>
      <c r="K26" s="33">
        <v>157.76</v>
      </c>
      <c r="L26" s="66">
        <v>176.64</v>
      </c>
      <c r="M26" s="84">
        <f t="shared" si="10"/>
        <v>146.71680000000001</v>
      </c>
      <c r="N26" s="55">
        <f t="shared" si="11"/>
        <v>164.27519999999998</v>
      </c>
      <c r="O26" s="33">
        <v>181.16</v>
      </c>
      <c r="P26" s="66">
        <v>193.37</v>
      </c>
      <c r="Q26" s="102">
        <f t="shared" si="12"/>
        <v>172.10199999999998</v>
      </c>
      <c r="R26" s="55">
        <f t="shared" si="13"/>
        <v>183.70149999999998</v>
      </c>
      <c r="S26" s="59">
        <v>87</v>
      </c>
      <c r="T26" s="33">
        <v>157.91999999999999</v>
      </c>
      <c r="U26" s="66">
        <v>181.58</v>
      </c>
      <c r="V26" s="102">
        <f t="shared" si="14"/>
        <v>150.02399999999997</v>
      </c>
      <c r="W26" s="55">
        <f t="shared" si="14"/>
        <v>172.501</v>
      </c>
      <c r="X26" s="33">
        <v>141.87</v>
      </c>
      <c r="Y26" s="66">
        <v>160.74</v>
      </c>
      <c r="Z26" s="102">
        <f t="shared" si="15"/>
        <v>131.93910000000002</v>
      </c>
      <c r="AA26" s="55">
        <f t="shared" si="16"/>
        <v>149.48820000000001</v>
      </c>
      <c r="AB26" s="59">
        <v>87</v>
      </c>
      <c r="AC26" s="38"/>
      <c r="AD26" s="44"/>
      <c r="AE26" s="33">
        <v>161.33000000000001</v>
      </c>
      <c r="AF26" s="66">
        <v>185.58</v>
      </c>
      <c r="AG26" s="102">
        <f t="shared" si="7"/>
        <v>150.03690000000003</v>
      </c>
      <c r="AH26" s="55">
        <f t="shared" si="7"/>
        <v>172.58940000000001</v>
      </c>
    </row>
    <row r="27" spans="1:34" x14ac:dyDescent="0.25">
      <c r="A27" s="59">
        <v>88</v>
      </c>
      <c r="B27" s="33">
        <v>158.94</v>
      </c>
      <c r="C27" s="66">
        <v>182.76</v>
      </c>
      <c r="D27" s="84">
        <f t="shared" si="8"/>
        <v>147.8142</v>
      </c>
      <c r="E27" s="74">
        <f t="shared" si="9"/>
        <v>169.96680000000001</v>
      </c>
      <c r="F27" s="33">
        <v>176.06</v>
      </c>
      <c r="G27" s="66">
        <v>202.47</v>
      </c>
      <c r="H27" s="102">
        <f t="shared" si="1"/>
        <v>163.73580000000001</v>
      </c>
      <c r="I27" s="55">
        <f t="shared" si="2"/>
        <v>188.2971</v>
      </c>
      <c r="J27" s="59">
        <v>88</v>
      </c>
      <c r="K27" s="33">
        <v>158.36000000000001</v>
      </c>
      <c r="L27" s="66">
        <v>177.41</v>
      </c>
      <c r="M27" s="84">
        <f t="shared" si="10"/>
        <v>147.27480000000003</v>
      </c>
      <c r="N27" s="55">
        <f t="shared" si="11"/>
        <v>164.9913</v>
      </c>
      <c r="O27" s="33">
        <v>188.4</v>
      </c>
      <c r="P27" s="66">
        <v>201.1</v>
      </c>
      <c r="Q27" s="102">
        <f t="shared" si="12"/>
        <v>178.98</v>
      </c>
      <c r="R27" s="55">
        <f t="shared" si="13"/>
        <v>191.04499999999999</v>
      </c>
      <c r="S27" s="59">
        <v>88</v>
      </c>
      <c r="T27" s="33">
        <v>161.83000000000001</v>
      </c>
      <c r="U27" s="66">
        <v>186.08</v>
      </c>
      <c r="V27" s="102">
        <f t="shared" si="14"/>
        <v>153.73850000000002</v>
      </c>
      <c r="W27" s="55">
        <f t="shared" si="14"/>
        <v>176.77600000000001</v>
      </c>
      <c r="X27" s="33">
        <v>145.37</v>
      </c>
      <c r="Y27" s="66">
        <v>164.7</v>
      </c>
      <c r="Z27" s="102">
        <f t="shared" si="15"/>
        <v>135.19410000000002</v>
      </c>
      <c r="AA27" s="55">
        <f t="shared" si="16"/>
        <v>153.17099999999999</v>
      </c>
      <c r="AB27" s="59">
        <v>88</v>
      </c>
      <c r="AC27" s="38"/>
      <c r="AD27" s="44"/>
      <c r="AE27" s="33">
        <v>165.08</v>
      </c>
      <c r="AF27" s="66">
        <v>189.92</v>
      </c>
      <c r="AG27" s="102">
        <f t="shared" si="7"/>
        <v>153.52440000000001</v>
      </c>
      <c r="AH27" s="55">
        <f t="shared" si="7"/>
        <v>176.62559999999999</v>
      </c>
    </row>
    <row r="28" spans="1:34" x14ac:dyDescent="0.25">
      <c r="A28" s="59">
        <v>89</v>
      </c>
      <c r="B28" s="36">
        <v>163.35</v>
      </c>
      <c r="C28" s="67">
        <v>187.84</v>
      </c>
      <c r="D28" s="85">
        <f t="shared" si="8"/>
        <v>151.91550000000001</v>
      </c>
      <c r="E28" s="30">
        <f t="shared" si="9"/>
        <v>174.69120000000001</v>
      </c>
      <c r="F28" s="36">
        <v>181.86</v>
      </c>
      <c r="G28" s="67">
        <v>209.14</v>
      </c>
      <c r="H28" s="103">
        <f t="shared" si="1"/>
        <v>169.12980000000002</v>
      </c>
      <c r="I28" s="56">
        <f t="shared" si="2"/>
        <v>194.50020000000001</v>
      </c>
      <c r="J28" s="59">
        <v>89</v>
      </c>
      <c r="K28" s="36">
        <v>159.04</v>
      </c>
      <c r="L28" s="67">
        <v>178.1</v>
      </c>
      <c r="M28" s="85">
        <f t="shared" si="10"/>
        <v>147.90719999999999</v>
      </c>
      <c r="N28" s="56">
        <f t="shared" si="11"/>
        <v>165.63300000000001</v>
      </c>
      <c r="O28" s="36">
        <v>194.06</v>
      </c>
      <c r="P28" s="66">
        <v>207.14</v>
      </c>
      <c r="Q28" s="85">
        <f t="shared" si="12"/>
        <v>184.357</v>
      </c>
      <c r="R28" s="56">
        <f t="shared" si="13"/>
        <v>196.78299999999999</v>
      </c>
      <c r="S28" s="59">
        <v>89</v>
      </c>
      <c r="T28" s="36">
        <v>165.67</v>
      </c>
      <c r="U28" s="67">
        <v>190.58</v>
      </c>
      <c r="V28" s="103">
        <f t="shared" si="14"/>
        <v>157.38649999999998</v>
      </c>
      <c r="W28" s="56">
        <f t="shared" si="14"/>
        <v>181.05100000000002</v>
      </c>
      <c r="X28" s="36">
        <v>148.94</v>
      </c>
      <c r="Y28" s="67">
        <v>168.75</v>
      </c>
      <c r="Z28" s="85">
        <f t="shared" si="15"/>
        <v>138.51420000000002</v>
      </c>
      <c r="AA28" s="56">
        <f t="shared" si="16"/>
        <v>156.9375</v>
      </c>
      <c r="AB28" s="59">
        <v>89</v>
      </c>
      <c r="AC28" s="41"/>
      <c r="AD28" s="45"/>
      <c r="AE28" s="36">
        <v>168.75</v>
      </c>
      <c r="AF28" s="66">
        <v>194.17</v>
      </c>
      <c r="AG28" s="103">
        <f t="shared" si="7"/>
        <v>156.9375</v>
      </c>
      <c r="AH28" s="56">
        <f t="shared" si="7"/>
        <v>180.57810000000001</v>
      </c>
    </row>
    <row r="29" spans="1:34" x14ac:dyDescent="0.25">
      <c r="A29" s="58">
        <v>90</v>
      </c>
      <c r="B29" s="33">
        <v>167.85</v>
      </c>
      <c r="C29" s="66">
        <v>193.01</v>
      </c>
      <c r="D29" s="84">
        <f t="shared" si="8"/>
        <v>156.10050000000001</v>
      </c>
      <c r="E29" s="74">
        <f t="shared" si="9"/>
        <v>179.49930000000001</v>
      </c>
      <c r="F29" s="33">
        <v>187.81</v>
      </c>
      <c r="G29" s="66">
        <v>215.98</v>
      </c>
      <c r="H29" s="102">
        <f t="shared" si="1"/>
        <v>174.66330000000002</v>
      </c>
      <c r="I29" s="55">
        <f t="shared" si="2"/>
        <v>200.8614</v>
      </c>
      <c r="J29" s="58">
        <v>90</v>
      </c>
      <c r="K29" s="33">
        <v>159.30000000000001</v>
      </c>
      <c r="L29" s="66">
        <v>178.44</v>
      </c>
      <c r="M29" s="84">
        <f t="shared" si="10"/>
        <v>148.14900000000003</v>
      </c>
      <c r="N29" s="55">
        <f t="shared" si="11"/>
        <v>165.94920000000002</v>
      </c>
      <c r="O29" s="33">
        <v>199.88</v>
      </c>
      <c r="P29" s="106">
        <v>213.35</v>
      </c>
      <c r="Q29" s="102">
        <f t="shared" si="12"/>
        <v>189.886</v>
      </c>
      <c r="R29" s="55">
        <f t="shared" si="13"/>
        <v>202.68249999999998</v>
      </c>
      <c r="S29" s="58">
        <v>90</v>
      </c>
      <c r="T29" s="33">
        <v>169.5</v>
      </c>
      <c r="U29" s="66">
        <v>194.92</v>
      </c>
      <c r="V29" s="102">
        <f t="shared" si="14"/>
        <v>161.02500000000001</v>
      </c>
      <c r="W29" s="55">
        <f t="shared" si="14"/>
        <v>185.17399999999998</v>
      </c>
      <c r="X29" s="33">
        <v>152.59</v>
      </c>
      <c r="Y29" s="66">
        <v>172.88</v>
      </c>
      <c r="Z29" s="102">
        <f t="shared" si="15"/>
        <v>141.90870000000001</v>
      </c>
      <c r="AA29" s="55">
        <f t="shared" si="16"/>
        <v>160.7784</v>
      </c>
      <c r="AB29" s="58">
        <v>90</v>
      </c>
      <c r="AC29" s="38"/>
      <c r="AD29" s="44"/>
      <c r="AE29" s="33">
        <v>172.58</v>
      </c>
      <c r="AF29" s="106">
        <v>198.42</v>
      </c>
      <c r="AG29" s="102">
        <f t="shared" si="7"/>
        <v>160.49940000000001</v>
      </c>
      <c r="AH29" s="55">
        <f t="shared" si="7"/>
        <v>184.53059999999999</v>
      </c>
    </row>
    <row r="30" spans="1:34" x14ac:dyDescent="0.25">
      <c r="A30" s="59">
        <v>91</v>
      </c>
      <c r="B30" s="33">
        <v>172.4931</v>
      </c>
      <c r="C30" s="66">
        <v>198.40872999999999</v>
      </c>
      <c r="D30" s="84">
        <f t="shared" si="8"/>
        <v>160.41858300000001</v>
      </c>
      <c r="E30" s="74">
        <f t="shared" si="9"/>
        <v>184.5201189</v>
      </c>
      <c r="F30" s="33">
        <v>193.48</v>
      </c>
      <c r="G30" s="66">
        <v>222.5</v>
      </c>
      <c r="H30" s="102">
        <f t="shared" si="1"/>
        <v>179.93639999999999</v>
      </c>
      <c r="I30" s="55">
        <f t="shared" si="2"/>
        <v>206.92500000000001</v>
      </c>
      <c r="J30" s="59">
        <v>91</v>
      </c>
      <c r="K30" s="33">
        <v>159.30000000000001</v>
      </c>
      <c r="L30" s="66">
        <v>178.44</v>
      </c>
      <c r="M30" s="84">
        <f t="shared" si="10"/>
        <v>148.14900000000003</v>
      </c>
      <c r="N30" s="55">
        <f t="shared" si="11"/>
        <v>165.94920000000002</v>
      </c>
      <c r="O30" s="63">
        <v>205.87</v>
      </c>
      <c r="P30" s="66">
        <v>219.75</v>
      </c>
      <c r="Q30" s="102">
        <f t="shared" si="12"/>
        <v>195.57649999999998</v>
      </c>
      <c r="R30" s="55">
        <f t="shared" si="13"/>
        <v>208.76249999999999</v>
      </c>
      <c r="S30" s="59">
        <v>91</v>
      </c>
      <c r="T30" s="33">
        <v>173.25</v>
      </c>
      <c r="U30" s="66">
        <v>199.17</v>
      </c>
      <c r="V30" s="102">
        <f t="shared" si="14"/>
        <v>164.58750000000001</v>
      </c>
      <c r="W30" s="55">
        <f t="shared" si="14"/>
        <v>189.21149999999997</v>
      </c>
      <c r="X30" s="33">
        <v>156.34</v>
      </c>
      <c r="Y30" s="66">
        <v>177.13</v>
      </c>
      <c r="Z30" s="102">
        <f t="shared" si="15"/>
        <v>145.39620000000002</v>
      </c>
      <c r="AA30" s="55">
        <f t="shared" si="16"/>
        <v>164.73089999999999</v>
      </c>
      <c r="AB30" s="59">
        <v>91</v>
      </c>
      <c r="AC30" s="38"/>
      <c r="AD30" s="95"/>
      <c r="AE30" s="63">
        <v>176</v>
      </c>
      <c r="AF30" s="66">
        <v>202.42</v>
      </c>
      <c r="AG30" s="102">
        <f t="shared" si="7"/>
        <v>163.68</v>
      </c>
      <c r="AH30" s="55">
        <f t="shared" si="7"/>
        <v>188.25059999999999</v>
      </c>
    </row>
    <row r="31" spans="1:34" x14ac:dyDescent="0.25">
      <c r="A31" s="59">
        <v>92</v>
      </c>
      <c r="B31" s="33">
        <v>177.15958000000001</v>
      </c>
      <c r="C31" s="66">
        <v>203.74185</v>
      </c>
      <c r="D31" s="84">
        <f t="shared" si="8"/>
        <v>164.75840940000001</v>
      </c>
      <c r="E31" s="74">
        <f t="shared" si="9"/>
        <v>189.47992050000002</v>
      </c>
      <c r="F31" s="33">
        <v>199.3</v>
      </c>
      <c r="G31" s="66">
        <v>229.19</v>
      </c>
      <c r="H31" s="102">
        <f t="shared" si="1"/>
        <v>185.34900000000002</v>
      </c>
      <c r="I31" s="55">
        <f t="shared" si="2"/>
        <v>213.14670000000001</v>
      </c>
      <c r="J31" s="59">
        <v>92</v>
      </c>
      <c r="K31" s="33">
        <v>159.30000000000001</v>
      </c>
      <c r="L31" s="66">
        <v>178.44</v>
      </c>
      <c r="M31" s="84">
        <f t="shared" si="10"/>
        <v>148.14900000000003</v>
      </c>
      <c r="N31" s="55">
        <f t="shared" si="11"/>
        <v>165.94920000000002</v>
      </c>
      <c r="O31" s="63">
        <v>212.05</v>
      </c>
      <c r="P31" s="66">
        <v>226.34</v>
      </c>
      <c r="Q31" s="102">
        <f t="shared" si="12"/>
        <v>201.44749999999999</v>
      </c>
      <c r="R31" s="55">
        <f t="shared" si="13"/>
        <v>215.023</v>
      </c>
      <c r="S31" s="59">
        <v>92</v>
      </c>
      <c r="T31" s="33">
        <v>176.92</v>
      </c>
      <c r="U31" s="66">
        <v>203.5</v>
      </c>
      <c r="V31" s="102">
        <f t="shared" si="14"/>
        <v>168.07399999999998</v>
      </c>
      <c r="W31" s="55">
        <f t="shared" si="14"/>
        <v>193.32499999999999</v>
      </c>
      <c r="X31" s="33">
        <v>160.16</v>
      </c>
      <c r="Y31" s="66">
        <v>181.47</v>
      </c>
      <c r="Z31" s="102">
        <f t="shared" si="15"/>
        <v>148.94880000000001</v>
      </c>
      <c r="AA31" s="55">
        <f t="shared" si="16"/>
        <v>168.7671</v>
      </c>
      <c r="AB31" s="59">
        <v>92</v>
      </c>
      <c r="AC31" s="38"/>
      <c r="AD31" s="95"/>
      <c r="AE31" s="63">
        <v>179.42</v>
      </c>
      <c r="AF31" s="66">
        <v>206.25</v>
      </c>
      <c r="AG31" s="102">
        <f t="shared" si="7"/>
        <v>166.86060000000001</v>
      </c>
      <c r="AH31" s="55">
        <f t="shared" si="7"/>
        <v>191.8125</v>
      </c>
    </row>
    <row r="32" spans="1:34" x14ac:dyDescent="0.25">
      <c r="A32" s="59">
        <v>93</v>
      </c>
      <c r="B32" s="33">
        <v>181.90939</v>
      </c>
      <c r="C32" s="66">
        <v>209.1583</v>
      </c>
      <c r="D32" s="84">
        <f t="shared" si="8"/>
        <v>169.1757327</v>
      </c>
      <c r="E32" s="74">
        <f t="shared" si="9"/>
        <v>194.51721900000001</v>
      </c>
      <c r="F32" s="33">
        <v>205.26</v>
      </c>
      <c r="G32" s="66">
        <v>236.05</v>
      </c>
      <c r="H32" s="102">
        <f t="shared" si="1"/>
        <v>190.89179999999999</v>
      </c>
      <c r="I32" s="55">
        <f t="shared" si="2"/>
        <v>219.52650000000003</v>
      </c>
      <c r="J32" s="59">
        <v>93</v>
      </c>
      <c r="K32" s="33">
        <v>159.30000000000001</v>
      </c>
      <c r="L32" s="66">
        <v>178.44</v>
      </c>
      <c r="M32" s="84">
        <f t="shared" si="10"/>
        <v>148.14900000000003</v>
      </c>
      <c r="N32" s="55">
        <f t="shared" si="11"/>
        <v>165.94920000000002</v>
      </c>
      <c r="O32" s="33">
        <v>216.29</v>
      </c>
      <c r="P32" s="66">
        <v>230.87</v>
      </c>
      <c r="Q32" s="102">
        <f t="shared" si="12"/>
        <v>205.47549999999998</v>
      </c>
      <c r="R32" s="55">
        <f t="shared" si="13"/>
        <v>219.32649999999998</v>
      </c>
      <c r="S32" s="59">
        <v>93</v>
      </c>
      <c r="T32" s="33">
        <v>180.42</v>
      </c>
      <c r="U32" s="66">
        <v>207.5</v>
      </c>
      <c r="V32" s="102">
        <f t="shared" si="14"/>
        <v>171.39899999999997</v>
      </c>
      <c r="W32" s="55">
        <f t="shared" si="14"/>
        <v>197.125</v>
      </c>
      <c r="X32" s="33">
        <v>164.07</v>
      </c>
      <c r="Y32" s="66">
        <v>185.89</v>
      </c>
      <c r="Z32" s="102">
        <f t="shared" si="15"/>
        <v>152.58510000000001</v>
      </c>
      <c r="AA32" s="55">
        <f t="shared" si="16"/>
        <v>172.8777</v>
      </c>
      <c r="AB32" s="59">
        <v>93</v>
      </c>
      <c r="AC32" s="38"/>
      <c r="AD32" s="44"/>
      <c r="AE32" s="33">
        <v>182.58</v>
      </c>
      <c r="AF32" s="66">
        <v>210.08</v>
      </c>
      <c r="AG32" s="102">
        <f t="shared" si="7"/>
        <v>169.79940000000002</v>
      </c>
      <c r="AH32" s="55">
        <f t="shared" si="7"/>
        <v>195.37440000000001</v>
      </c>
    </row>
    <row r="33" spans="1:34" x14ac:dyDescent="0.25">
      <c r="A33" s="59">
        <v>94</v>
      </c>
      <c r="B33" s="36">
        <v>186.6592</v>
      </c>
      <c r="C33" s="67">
        <v>214.65808000000001</v>
      </c>
      <c r="D33" s="85">
        <f t="shared" si="8"/>
        <v>173.59305600000002</v>
      </c>
      <c r="E33" s="30">
        <f t="shared" si="9"/>
        <v>199.63201440000003</v>
      </c>
      <c r="F33" s="36">
        <v>211.38</v>
      </c>
      <c r="G33" s="67">
        <v>243.09</v>
      </c>
      <c r="H33" s="103">
        <f t="shared" si="1"/>
        <v>196.58340000000001</v>
      </c>
      <c r="I33" s="56">
        <f t="shared" si="2"/>
        <v>226.0737</v>
      </c>
      <c r="J33" s="59">
        <v>94</v>
      </c>
      <c r="K33" s="36">
        <v>159.30000000000001</v>
      </c>
      <c r="L33" s="67">
        <v>178.44</v>
      </c>
      <c r="M33" s="85">
        <f t="shared" si="10"/>
        <v>148.14900000000003</v>
      </c>
      <c r="N33" s="56">
        <f t="shared" si="11"/>
        <v>165.94920000000002</v>
      </c>
      <c r="O33" s="36">
        <v>220.62</v>
      </c>
      <c r="P33" s="67">
        <v>235.49</v>
      </c>
      <c r="Q33" s="85">
        <f t="shared" si="12"/>
        <v>209.589</v>
      </c>
      <c r="R33" s="56">
        <f t="shared" si="13"/>
        <v>223.71549999999999</v>
      </c>
      <c r="S33" s="59">
        <v>94</v>
      </c>
      <c r="T33" s="36">
        <v>183.83</v>
      </c>
      <c r="U33" s="67">
        <v>211.42</v>
      </c>
      <c r="V33" s="103">
        <f t="shared" si="14"/>
        <v>174.63849999999999</v>
      </c>
      <c r="W33" s="56">
        <f t="shared" si="14"/>
        <v>200.84899999999999</v>
      </c>
      <c r="X33" s="36">
        <v>168.06</v>
      </c>
      <c r="Y33" s="67">
        <v>190.41</v>
      </c>
      <c r="Z33" s="85">
        <f t="shared" si="15"/>
        <v>156.29580000000001</v>
      </c>
      <c r="AA33" s="56">
        <f t="shared" si="16"/>
        <v>177.0813</v>
      </c>
      <c r="AB33" s="59">
        <v>94</v>
      </c>
      <c r="AC33" s="41"/>
      <c r="AD33" s="45"/>
      <c r="AE33" s="36">
        <v>185.92</v>
      </c>
      <c r="AF33" s="67">
        <v>213.83</v>
      </c>
      <c r="AG33" s="103">
        <f t="shared" si="7"/>
        <v>172.90559999999999</v>
      </c>
      <c r="AH33" s="56">
        <f t="shared" si="7"/>
        <v>198.86190000000002</v>
      </c>
    </row>
    <row r="34" spans="1:34" x14ac:dyDescent="0.25">
      <c r="A34" s="58">
        <v>95</v>
      </c>
      <c r="B34" s="33">
        <v>191.57567</v>
      </c>
      <c r="C34" s="66">
        <v>220.32452000000001</v>
      </c>
      <c r="D34" s="84">
        <f t="shared" si="8"/>
        <v>178.16537310000001</v>
      </c>
      <c r="E34" s="74">
        <f t="shared" si="9"/>
        <v>204.90180360000002</v>
      </c>
      <c r="F34" s="33">
        <v>217.65</v>
      </c>
      <c r="G34" s="66">
        <v>250.3</v>
      </c>
      <c r="H34" s="102">
        <f t="shared" si="1"/>
        <v>202.4145</v>
      </c>
      <c r="I34" s="55">
        <f t="shared" si="2"/>
        <v>232.77900000000002</v>
      </c>
      <c r="J34" s="58">
        <v>95</v>
      </c>
      <c r="K34" s="33">
        <v>159.30000000000001</v>
      </c>
      <c r="L34" s="66">
        <v>178.44</v>
      </c>
      <c r="M34" s="84">
        <f t="shared" si="10"/>
        <v>148.14900000000003</v>
      </c>
      <c r="N34" s="55">
        <f t="shared" si="11"/>
        <v>165.94920000000002</v>
      </c>
      <c r="O34" s="33">
        <v>225.03</v>
      </c>
      <c r="P34" s="66">
        <v>240.2</v>
      </c>
      <c r="Q34" s="102">
        <f t="shared" si="12"/>
        <v>213.77849999999998</v>
      </c>
      <c r="R34" s="55">
        <f t="shared" si="13"/>
        <v>228.18999999999997</v>
      </c>
      <c r="S34" s="58">
        <v>95</v>
      </c>
      <c r="T34" s="33">
        <v>187.17</v>
      </c>
      <c r="U34" s="66">
        <v>215.17</v>
      </c>
      <c r="V34" s="102">
        <f t="shared" si="14"/>
        <v>177.81149999999997</v>
      </c>
      <c r="W34" s="55">
        <f t="shared" si="14"/>
        <v>204.41149999999999</v>
      </c>
      <c r="X34" s="33">
        <v>172.13</v>
      </c>
      <c r="Y34" s="66">
        <v>195.02</v>
      </c>
      <c r="Z34" s="102">
        <f t="shared" si="15"/>
        <v>160.08090000000001</v>
      </c>
      <c r="AA34" s="55">
        <f t="shared" si="16"/>
        <v>181.36860000000001</v>
      </c>
      <c r="AB34" s="58">
        <v>95</v>
      </c>
      <c r="AC34" s="38"/>
      <c r="AD34" s="117"/>
      <c r="AE34" s="63">
        <v>189.17</v>
      </c>
      <c r="AF34" s="66">
        <v>217.58</v>
      </c>
      <c r="AG34" s="102">
        <f t="shared" si="7"/>
        <v>175.9281</v>
      </c>
      <c r="AH34" s="55">
        <f t="shared" si="7"/>
        <v>202.34940000000003</v>
      </c>
    </row>
    <row r="35" spans="1:34" x14ac:dyDescent="0.25">
      <c r="A35" s="59">
        <v>96</v>
      </c>
      <c r="B35" s="33">
        <v>196.49214000000001</v>
      </c>
      <c r="C35" s="66">
        <v>225.99096</v>
      </c>
      <c r="D35" s="84">
        <f t="shared" si="8"/>
        <v>182.7376902</v>
      </c>
      <c r="E35" s="74">
        <f t="shared" si="9"/>
        <v>210.17159280000001</v>
      </c>
      <c r="F35" s="33">
        <v>221.68</v>
      </c>
      <c r="G35" s="66">
        <v>254.93</v>
      </c>
      <c r="H35" s="102">
        <f t="shared" si="1"/>
        <v>206.16240000000002</v>
      </c>
      <c r="I35" s="55">
        <f t="shared" si="2"/>
        <v>237.0849</v>
      </c>
      <c r="J35" s="59">
        <v>96</v>
      </c>
      <c r="K35" s="33">
        <v>159.30000000000001</v>
      </c>
      <c r="L35" s="66">
        <v>178.44</v>
      </c>
      <c r="M35" s="84">
        <f t="shared" si="10"/>
        <v>148.14900000000003</v>
      </c>
      <c r="N35" s="55">
        <f t="shared" si="11"/>
        <v>165.94920000000002</v>
      </c>
      <c r="O35" s="63">
        <v>227.28</v>
      </c>
      <c r="P35" s="66">
        <v>242.6</v>
      </c>
      <c r="Q35" s="102">
        <f t="shared" si="12"/>
        <v>215.916</v>
      </c>
      <c r="R35" s="55">
        <f t="shared" si="13"/>
        <v>230.46999999999997</v>
      </c>
      <c r="S35" s="59">
        <v>96</v>
      </c>
      <c r="T35" s="33">
        <v>190.33</v>
      </c>
      <c r="U35" s="66">
        <v>218.92</v>
      </c>
      <c r="V35" s="102">
        <f t="shared" si="14"/>
        <v>180.8135</v>
      </c>
      <c r="W35" s="55">
        <f t="shared" si="14"/>
        <v>207.97399999999999</v>
      </c>
      <c r="X35" s="33">
        <v>172.13</v>
      </c>
      <c r="Y35" s="66">
        <v>195.02</v>
      </c>
      <c r="Z35" s="102">
        <f t="shared" si="15"/>
        <v>160.08090000000001</v>
      </c>
      <c r="AA35" s="55">
        <f t="shared" si="16"/>
        <v>181.36860000000001</v>
      </c>
      <c r="AB35" s="59">
        <v>96</v>
      </c>
      <c r="AC35" s="38"/>
      <c r="AD35" s="95"/>
      <c r="AE35" s="63">
        <v>191.25</v>
      </c>
      <c r="AF35" s="66">
        <v>220</v>
      </c>
      <c r="AG35" s="102">
        <f t="shared" si="7"/>
        <v>177.86250000000001</v>
      </c>
      <c r="AH35" s="55">
        <f t="shared" si="7"/>
        <v>204.60000000000002</v>
      </c>
    </row>
    <row r="36" spans="1:34" x14ac:dyDescent="0.25">
      <c r="A36" s="59">
        <v>97</v>
      </c>
      <c r="B36" s="33">
        <v>201.49194</v>
      </c>
      <c r="C36" s="66">
        <v>231.74073000000001</v>
      </c>
      <c r="D36" s="84">
        <f t="shared" si="8"/>
        <v>187.38750420000002</v>
      </c>
      <c r="E36" s="74">
        <f t="shared" si="9"/>
        <v>215.51887890000003</v>
      </c>
      <c r="F36" s="33">
        <v>225.78</v>
      </c>
      <c r="G36" s="66">
        <v>259.64999999999998</v>
      </c>
      <c r="H36" s="102">
        <f t="shared" si="1"/>
        <v>209.97540000000001</v>
      </c>
      <c r="I36" s="55">
        <f t="shared" si="2"/>
        <v>241.47449999999998</v>
      </c>
      <c r="J36" s="59">
        <v>97</v>
      </c>
      <c r="K36" s="33">
        <v>159.30000000000001</v>
      </c>
      <c r="L36" s="66">
        <v>178.44</v>
      </c>
      <c r="M36" s="84">
        <f t="shared" si="10"/>
        <v>148.14900000000003</v>
      </c>
      <c r="N36" s="55">
        <f t="shared" si="11"/>
        <v>165.94920000000002</v>
      </c>
      <c r="O36" s="63">
        <v>229.55</v>
      </c>
      <c r="P36" s="66">
        <v>245.02</v>
      </c>
      <c r="Q36" s="102">
        <f t="shared" si="12"/>
        <v>218.07249999999999</v>
      </c>
      <c r="R36" s="55">
        <f t="shared" si="13"/>
        <v>232.76900000000001</v>
      </c>
      <c r="S36" s="59">
        <v>97</v>
      </c>
      <c r="T36" s="33">
        <v>193.17</v>
      </c>
      <c r="U36" s="66">
        <v>222.08</v>
      </c>
      <c r="V36" s="102">
        <f t="shared" si="14"/>
        <v>183.51149999999998</v>
      </c>
      <c r="W36" s="55">
        <f t="shared" si="14"/>
        <v>210.976</v>
      </c>
      <c r="X36" s="33">
        <v>172.13</v>
      </c>
      <c r="Y36" s="66">
        <v>195.02</v>
      </c>
      <c r="Z36" s="102">
        <f t="shared" si="15"/>
        <v>160.08090000000001</v>
      </c>
      <c r="AA36" s="55">
        <f t="shared" si="16"/>
        <v>181.36860000000001</v>
      </c>
      <c r="AB36" s="59">
        <v>97</v>
      </c>
      <c r="AC36" s="38"/>
      <c r="AD36" s="95"/>
      <c r="AE36" s="63">
        <v>193.5</v>
      </c>
      <c r="AF36" s="66">
        <v>222.42</v>
      </c>
      <c r="AG36" s="102">
        <f t="shared" si="7"/>
        <v>179.95500000000001</v>
      </c>
      <c r="AH36" s="55">
        <f t="shared" si="7"/>
        <v>206.85059999999999</v>
      </c>
    </row>
    <row r="37" spans="1:34" x14ac:dyDescent="0.25">
      <c r="A37" s="59">
        <v>98</v>
      </c>
      <c r="B37" s="33">
        <v>206.57507000000001</v>
      </c>
      <c r="C37" s="66">
        <v>237.57383000000002</v>
      </c>
      <c r="D37" s="84">
        <f t="shared" si="8"/>
        <v>192.11481510000002</v>
      </c>
      <c r="E37" s="74">
        <f t="shared" si="9"/>
        <v>220.94366190000002</v>
      </c>
      <c r="F37" s="33">
        <v>229.96</v>
      </c>
      <c r="G37" s="66">
        <v>264.45</v>
      </c>
      <c r="H37" s="102">
        <f t="shared" si="1"/>
        <v>213.86280000000002</v>
      </c>
      <c r="I37" s="55">
        <f t="shared" si="2"/>
        <v>245.9385</v>
      </c>
      <c r="J37" s="59">
        <v>98</v>
      </c>
      <c r="K37" s="33">
        <v>159.30000000000001</v>
      </c>
      <c r="L37" s="66">
        <v>178.44</v>
      </c>
      <c r="M37" s="84">
        <f t="shared" si="10"/>
        <v>148.14900000000003</v>
      </c>
      <c r="N37" s="55">
        <f t="shared" si="11"/>
        <v>165.94920000000002</v>
      </c>
      <c r="O37" s="33">
        <v>231.85</v>
      </c>
      <c r="P37" s="66">
        <v>247.47</v>
      </c>
      <c r="Q37" s="102">
        <f t="shared" si="12"/>
        <v>220.25749999999999</v>
      </c>
      <c r="R37" s="55">
        <f t="shared" si="13"/>
        <v>235.09649999999999</v>
      </c>
      <c r="S37" s="59">
        <v>98</v>
      </c>
      <c r="T37" s="33">
        <v>196.08</v>
      </c>
      <c r="U37" s="66">
        <v>225.5</v>
      </c>
      <c r="V37" s="102">
        <f t="shared" si="14"/>
        <v>186.27600000000001</v>
      </c>
      <c r="W37" s="55">
        <f t="shared" si="14"/>
        <v>214.22499999999999</v>
      </c>
      <c r="X37" s="33">
        <v>172.13</v>
      </c>
      <c r="Y37" s="66">
        <v>195.02</v>
      </c>
      <c r="Z37" s="102">
        <f t="shared" si="15"/>
        <v>160.08090000000001</v>
      </c>
      <c r="AA37" s="55">
        <f t="shared" si="16"/>
        <v>181.36860000000001</v>
      </c>
      <c r="AB37" s="59">
        <v>98</v>
      </c>
      <c r="AC37" s="38"/>
      <c r="AD37" s="44"/>
      <c r="AE37" s="33">
        <v>195.58</v>
      </c>
      <c r="AF37" s="66">
        <v>224.92</v>
      </c>
      <c r="AG37" s="102">
        <f t="shared" si="7"/>
        <v>181.88940000000002</v>
      </c>
      <c r="AH37" s="55">
        <f t="shared" si="7"/>
        <v>209.1756</v>
      </c>
    </row>
    <row r="38" spans="1:34" ht="15.75" thickBot="1" x14ac:dyDescent="0.3">
      <c r="A38" s="61">
        <v>99</v>
      </c>
      <c r="B38" s="34">
        <v>211.74153000000001</v>
      </c>
      <c r="C38" s="68">
        <v>243.49026000000001</v>
      </c>
      <c r="D38" s="86">
        <f t="shared" si="8"/>
        <v>196.91962290000001</v>
      </c>
      <c r="E38" s="26">
        <f t="shared" si="9"/>
        <v>226.44594180000001</v>
      </c>
      <c r="F38" s="34">
        <v>282.92</v>
      </c>
      <c r="G38" s="68">
        <v>325.42</v>
      </c>
      <c r="H38" s="104">
        <f t="shared" si="1"/>
        <v>263.11560000000003</v>
      </c>
      <c r="I38" s="75">
        <f t="shared" si="2"/>
        <v>302.64060000000001</v>
      </c>
      <c r="J38" s="61">
        <v>99</v>
      </c>
      <c r="K38" s="34">
        <v>159.30000000000001</v>
      </c>
      <c r="L38" s="68">
        <v>178.44</v>
      </c>
      <c r="M38" s="86">
        <f t="shared" si="10"/>
        <v>148.14900000000003</v>
      </c>
      <c r="N38" s="75">
        <f t="shared" si="11"/>
        <v>165.94920000000002</v>
      </c>
      <c r="O38" s="34">
        <v>234.17</v>
      </c>
      <c r="P38" s="68">
        <v>249.95</v>
      </c>
      <c r="Q38" s="86">
        <f t="shared" si="12"/>
        <v>222.46149999999997</v>
      </c>
      <c r="R38" s="75">
        <f t="shared" si="13"/>
        <v>237.45249999999999</v>
      </c>
      <c r="S38" s="61">
        <v>99</v>
      </c>
      <c r="T38" s="34">
        <v>199</v>
      </c>
      <c r="U38" s="68">
        <v>228.92</v>
      </c>
      <c r="V38" s="104">
        <f t="shared" si="14"/>
        <v>189.04999999999998</v>
      </c>
      <c r="W38" s="75">
        <f t="shared" si="14"/>
        <v>217.47399999999999</v>
      </c>
      <c r="X38" s="34">
        <v>172.13</v>
      </c>
      <c r="Y38" s="68">
        <v>195.02</v>
      </c>
      <c r="Z38" s="86">
        <f t="shared" si="15"/>
        <v>160.08090000000001</v>
      </c>
      <c r="AA38" s="55">
        <f t="shared" si="16"/>
        <v>181.36860000000001</v>
      </c>
      <c r="AB38" s="61">
        <v>99</v>
      </c>
      <c r="AC38" s="42"/>
      <c r="AD38" s="46"/>
      <c r="AE38" s="34">
        <v>197.58</v>
      </c>
      <c r="AF38" s="68">
        <v>227.17</v>
      </c>
      <c r="AG38" s="104">
        <f t="shared" si="7"/>
        <v>183.74940000000001</v>
      </c>
      <c r="AH38" s="75">
        <f t="shared" si="7"/>
        <v>211.2681</v>
      </c>
    </row>
    <row r="39" spans="1:34" ht="15.75" thickTop="1" x14ac:dyDescent="0.25">
      <c r="A39" s="31"/>
      <c r="B39" s="32"/>
      <c r="C39" s="32"/>
      <c r="D39" s="31"/>
      <c r="E39" s="31"/>
      <c r="G39" s="64"/>
      <c r="H39" s="64"/>
      <c r="I39" s="64"/>
      <c r="J39" s="31"/>
      <c r="O39" s="31" t="s">
        <v>31</v>
      </c>
      <c r="X39" s="31"/>
      <c r="Y39" s="64"/>
      <c r="Z39" s="69"/>
      <c r="AA39" s="64"/>
      <c r="AC39" s="31" t="s">
        <v>31</v>
      </c>
      <c r="AD39" s="51"/>
    </row>
  </sheetData>
  <mergeCells count="10">
    <mergeCell ref="AE2:AH2"/>
    <mergeCell ref="A1:R1"/>
    <mergeCell ref="S1:AH1"/>
    <mergeCell ref="AC2:AD2"/>
    <mergeCell ref="F2:I2"/>
    <mergeCell ref="X2:AA2"/>
    <mergeCell ref="B2:E2"/>
    <mergeCell ref="K2:N2"/>
    <mergeCell ref="O2:R2"/>
    <mergeCell ref="T2:W2"/>
  </mergeCells>
  <pageMargins left="0.2" right="0.2" top="0.25" bottom="0.25" header="0.05" footer="0.05"/>
  <pageSetup scale="87" fitToWidth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M40"/>
  <sheetViews>
    <sheetView workbookViewId="0">
      <selection activeCell="G11" sqref="G11"/>
    </sheetView>
  </sheetViews>
  <sheetFormatPr defaultColWidth="8.85546875" defaultRowHeight="15" x14ac:dyDescent="0.25"/>
  <cols>
    <col min="1" max="1" width="3" style="31" bestFit="1" customWidth="1"/>
    <col min="2" max="3" width="10" style="31" bestFit="1" customWidth="1"/>
    <col min="4" max="16384" width="8.85546875" style="31"/>
  </cols>
  <sheetData>
    <row r="1" spans="1:13" x14ac:dyDescent="0.25">
      <c r="A1" s="160" t="s">
        <v>29</v>
      </c>
      <c r="B1" s="160"/>
      <c r="C1" s="160"/>
      <c r="D1" s="160"/>
      <c r="E1" s="160"/>
      <c r="F1" s="160"/>
      <c r="G1" s="160"/>
      <c r="H1" s="160"/>
      <c r="I1" s="160"/>
    </row>
    <row r="2" spans="1:13" ht="45" customHeight="1" thickBot="1" x14ac:dyDescent="0.4">
      <c r="A2" s="159" t="s">
        <v>13</v>
      </c>
      <c r="B2" s="159"/>
      <c r="C2" s="159"/>
      <c r="D2" s="159"/>
      <c r="E2" s="159"/>
      <c r="F2" s="159"/>
      <c r="G2" s="159"/>
      <c r="H2" s="159"/>
      <c r="I2" s="159"/>
    </row>
    <row r="3" spans="1:13" ht="16.5" thickTop="1" thickBot="1" x14ac:dyDescent="0.3">
      <c r="A3" s="65"/>
      <c r="B3" s="134" t="s">
        <v>21</v>
      </c>
      <c r="C3" s="150"/>
      <c r="D3" s="150"/>
      <c r="E3" s="135"/>
      <c r="F3" s="154" t="s">
        <v>27</v>
      </c>
      <c r="G3" s="155"/>
      <c r="H3" s="155"/>
      <c r="I3" s="155"/>
      <c r="J3" s="120" t="s">
        <v>30</v>
      </c>
      <c r="K3" s="121"/>
      <c r="L3" s="121"/>
      <c r="M3" s="122"/>
    </row>
    <row r="4" spans="1:13" ht="16.5" thickTop="1" thickBot="1" x14ac:dyDescent="0.3">
      <c r="A4" s="62"/>
      <c r="B4" s="37" t="s">
        <v>9</v>
      </c>
      <c r="C4" s="76" t="s">
        <v>10</v>
      </c>
      <c r="D4" s="81" t="s">
        <v>11</v>
      </c>
      <c r="E4" s="52" t="s">
        <v>12</v>
      </c>
      <c r="F4" s="37" t="s">
        <v>9</v>
      </c>
      <c r="G4" s="27" t="s">
        <v>10</v>
      </c>
      <c r="H4" s="99" t="s">
        <v>11</v>
      </c>
      <c r="I4" s="87" t="s">
        <v>12</v>
      </c>
      <c r="J4" s="37" t="s">
        <v>9</v>
      </c>
      <c r="K4" s="27" t="s">
        <v>10</v>
      </c>
      <c r="L4" s="99" t="s">
        <v>11</v>
      </c>
      <c r="M4" s="87" t="s">
        <v>12</v>
      </c>
    </row>
    <row r="5" spans="1:13" ht="15.75" thickTop="1" x14ac:dyDescent="0.25">
      <c r="A5" s="57">
        <v>65</v>
      </c>
      <c r="B5" s="35">
        <v>54.478200000000001</v>
      </c>
      <c r="C5" s="77">
        <v>62.641599999999997</v>
      </c>
      <c r="D5" s="82">
        <f t="shared" ref="D5:E7" si="0">B5*0.93</f>
        <v>50.664726000000002</v>
      </c>
      <c r="E5" s="23">
        <f t="shared" si="0"/>
        <v>58.256687999999997</v>
      </c>
      <c r="F5" s="35">
        <v>36.04</v>
      </c>
      <c r="G5" s="105">
        <v>40.840000000000003</v>
      </c>
      <c r="H5" s="100">
        <f t="shared" ref="H5:I7" si="1">F5*0.93</f>
        <v>33.517200000000003</v>
      </c>
      <c r="I5" s="53">
        <f t="shared" si="1"/>
        <v>37.981200000000008</v>
      </c>
      <c r="J5" s="35">
        <v>41.33</v>
      </c>
      <c r="K5" s="105">
        <v>44.12</v>
      </c>
      <c r="L5" s="100">
        <f t="shared" ref="L5:M7" si="2">J5*0.95</f>
        <v>39.263499999999993</v>
      </c>
      <c r="M5" s="53">
        <f t="shared" si="2"/>
        <v>41.913999999999994</v>
      </c>
    </row>
    <row r="6" spans="1:13" x14ac:dyDescent="0.25">
      <c r="A6" s="58">
        <v>66</v>
      </c>
      <c r="B6" s="33">
        <v>54.478200000000001</v>
      </c>
      <c r="C6" s="78">
        <v>62.641599999999997</v>
      </c>
      <c r="D6" s="83">
        <f t="shared" si="0"/>
        <v>50.664726000000002</v>
      </c>
      <c r="E6" s="25">
        <f t="shared" si="0"/>
        <v>58.256687999999997</v>
      </c>
      <c r="F6" s="33">
        <v>36.04</v>
      </c>
      <c r="G6" s="66">
        <v>40.840000000000003</v>
      </c>
      <c r="H6" s="101">
        <f t="shared" si="1"/>
        <v>33.517200000000003</v>
      </c>
      <c r="I6" s="55">
        <f t="shared" si="1"/>
        <v>37.981200000000008</v>
      </c>
      <c r="J6" s="33">
        <v>42.16</v>
      </c>
      <c r="K6" s="66">
        <v>45</v>
      </c>
      <c r="L6" s="101">
        <f t="shared" si="2"/>
        <v>40.051999999999992</v>
      </c>
      <c r="M6" s="55">
        <f t="shared" si="2"/>
        <v>42.75</v>
      </c>
    </row>
    <row r="7" spans="1:13" x14ac:dyDescent="0.25">
      <c r="A7" s="59">
        <v>67</v>
      </c>
      <c r="B7" s="33">
        <v>54.478200000000001</v>
      </c>
      <c r="C7" s="79">
        <v>62.641599999999997</v>
      </c>
      <c r="D7" s="84">
        <f t="shared" si="0"/>
        <v>50.664726000000002</v>
      </c>
      <c r="E7" s="25">
        <f t="shared" si="0"/>
        <v>58.256687999999997</v>
      </c>
      <c r="F7" s="33">
        <v>36.04</v>
      </c>
      <c r="G7" s="66">
        <v>40.840000000000003</v>
      </c>
      <c r="H7" s="102">
        <f t="shared" si="1"/>
        <v>33.517200000000003</v>
      </c>
      <c r="I7" s="55">
        <f t="shared" si="1"/>
        <v>37.981200000000008</v>
      </c>
      <c r="J7" s="33">
        <v>43</v>
      </c>
      <c r="K7" s="66">
        <v>45.9</v>
      </c>
      <c r="L7" s="102">
        <f t="shared" si="2"/>
        <v>40.85</v>
      </c>
      <c r="M7" s="55">
        <f t="shared" si="2"/>
        <v>43.604999999999997</v>
      </c>
    </row>
    <row r="8" spans="1:13" x14ac:dyDescent="0.25">
      <c r="A8" s="59">
        <v>68</v>
      </c>
      <c r="B8" s="33">
        <v>55.061300000000003</v>
      </c>
      <c r="C8" s="66">
        <v>63.391300000000001</v>
      </c>
      <c r="D8" s="84">
        <f t="shared" ref="D8:D39" si="3">B8*0.93</f>
        <v>51.207009000000006</v>
      </c>
      <c r="E8" s="25">
        <f t="shared" ref="E8:E39" si="4">C8*0.93</f>
        <v>58.953909000000003</v>
      </c>
      <c r="F8" s="33">
        <v>36.04</v>
      </c>
      <c r="G8" s="66">
        <v>40.840000000000003</v>
      </c>
      <c r="H8" s="102">
        <f t="shared" ref="H8:I39" si="5">F8*0.93</f>
        <v>33.517200000000003</v>
      </c>
      <c r="I8" s="55">
        <f t="shared" si="5"/>
        <v>37.981200000000008</v>
      </c>
      <c r="J8" s="33">
        <v>43.86</v>
      </c>
      <c r="K8" s="66">
        <v>46.82</v>
      </c>
      <c r="L8" s="102">
        <f t="shared" ref="L8:L39" si="6">J8*0.95</f>
        <v>41.666999999999994</v>
      </c>
      <c r="M8" s="55">
        <f t="shared" ref="M8:M39" si="7">K8*0.95</f>
        <v>44.478999999999999</v>
      </c>
    </row>
    <row r="9" spans="1:13" x14ac:dyDescent="0.25">
      <c r="A9" s="59">
        <v>69</v>
      </c>
      <c r="B9" s="36">
        <v>56.227499999999999</v>
      </c>
      <c r="C9" s="107">
        <v>64.724099999999993</v>
      </c>
      <c r="D9" s="108">
        <f t="shared" si="3"/>
        <v>52.291575000000002</v>
      </c>
      <c r="E9" s="30">
        <f t="shared" si="4"/>
        <v>60.193413</v>
      </c>
      <c r="F9" s="36">
        <v>37.409999999999997</v>
      </c>
      <c r="G9" s="67">
        <v>42.38</v>
      </c>
      <c r="H9" s="85">
        <f t="shared" si="5"/>
        <v>34.7913</v>
      </c>
      <c r="I9" s="56">
        <f t="shared" si="5"/>
        <v>39.413400000000003</v>
      </c>
      <c r="J9" s="36">
        <v>44.74</v>
      </c>
      <c r="K9" s="67">
        <v>47.76</v>
      </c>
      <c r="L9" s="85">
        <f t="shared" si="6"/>
        <v>42.503</v>
      </c>
      <c r="M9" s="56">
        <f t="shared" si="7"/>
        <v>45.371999999999993</v>
      </c>
    </row>
    <row r="10" spans="1:13" x14ac:dyDescent="0.25">
      <c r="A10" s="58">
        <v>70</v>
      </c>
      <c r="B10" s="33">
        <v>57.726900000000001</v>
      </c>
      <c r="C10" s="66">
        <v>66.390100000000004</v>
      </c>
      <c r="D10" s="84">
        <f t="shared" si="3"/>
        <v>53.686017000000007</v>
      </c>
      <c r="E10" s="25">
        <f t="shared" si="4"/>
        <v>61.742793000000006</v>
      </c>
      <c r="F10" s="33">
        <v>38.72</v>
      </c>
      <c r="G10" s="66">
        <v>43.88</v>
      </c>
      <c r="H10" s="102">
        <f t="shared" si="5"/>
        <v>36.009599999999999</v>
      </c>
      <c r="I10" s="55">
        <f t="shared" si="5"/>
        <v>40.808400000000006</v>
      </c>
      <c r="J10" s="33">
        <v>46.08</v>
      </c>
      <c r="K10" s="66">
        <v>49.19</v>
      </c>
      <c r="L10" s="102">
        <f t="shared" si="6"/>
        <v>43.775999999999996</v>
      </c>
      <c r="M10" s="55">
        <f t="shared" si="7"/>
        <v>46.730499999999992</v>
      </c>
    </row>
    <row r="11" spans="1:13" x14ac:dyDescent="0.25">
      <c r="A11" s="59">
        <v>71</v>
      </c>
      <c r="B11" s="33">
        <v>59.5595</v>
      </c>
      <c r="C11" s="66">
        <v>68.4726</v>
      </c>
      <c r="D11" s="84">
        <f t="shared" si="3"/>
        <v>55.390335</v>
      </c>
      <c r="E11" s="25">
        <f t="shared" si="4"/>
        <v>63.679518000000002</v>
      </c>
      <c r="F11" s="33">
        <v>39.96</v>
      </c>
      <c r="G11" s="66">
        <v>45.28</v>
      </c>
      <c r="H11" s="102">
        <f t="shared" si="5"/>
        <v>37.162800000000004</v>
      </c>
      <c r="I11" s="55">
        <f t="shared" si="5"/>
        <v>42.110400000000006</v>
      </c>
      <c r="J11" s="33">
        <v>47.46</v>
      </c>
      <c r="K11" s="66">
        <v>50.66</v>
      </c>
      <c r="L11" s="102">
        <f t="shared" si="6"/>
        <v>45.086999999999996</v>
      </c>
      <c r="M11" s="55">
        <f t="shared" si="7"/>
        <v>48.126999999999995</v>
      </c>
    </row>
    <row r="12" spans="1:13" x14ac:dyDescent="0.25">
      <c r="A12" s="59">
        <v>72</v>
      </c>
      <c r="B12" s="33">
        <v>61.308799999999998</v>
      </c>
      <c r="C12" s="66">
        <v>70.471800000000002</v>
      </c>
      <c r="D12" s="84">
        <f t="shared" si="3"/>
        <v>57.017184</v>
      </c>
      <c r="E12" s="25">
        <f t="shared" si="4"/>
        <v>65.538774000000004</v>
      </c>
      <c r="F12" s="33">
        <v>41.2</v>
      </c>
      <c r="G12" s="66">
        <v>46.68</v>
      </c>
      <c r="H12" s="102">
        <f t="shared" si="5"/>
        <v>38.316000000000003</v>
      </c>
      <c r="I12" s="55">
        <f t="shared" si="5"/>
        <v>43.412400000000005</v>
      </c>
      <c r="J12" s="33">
        <v>48.98</v>
      </c>
      <c r="K12" s="66">
        <v>52.29</v>
      </c>
      <c r="L12" s="102">
        <f t="shared" si="6"/>
        <v>46.530999999999992</v>
      </c>
      <c r="M12" s="55">
        <f t="shared" si="7"/>
        <v>49.6755</v>
      </c>
    </row>
    <row r="13" spans="1:13" x14ac:dyDescent="0.25">
      <c r="A13" s="59">
        <v>73</v>
      </c>
      <c r="B13" s="33">
        <v>63.391300000000001</v>
      </c>
      <c r="C13" s="66">
        <v>72.887500000000003</v>
      </c>
      <c r="D13" s="84">
        <f t="shared" si="3"/>
        <v>58.953909000000003</v>
      </c>
      <c r="E13" s="25">
        <f t="shared" si="4"/>
        <v>67.785375000000002</v>
      </c>
      <c r="F13" s="33">
        <v>42.44</v>
      </c>
      <c r="G13" s="66">
        <v>48.09</v>
      </c>
      <c r="H13" s="102">
        <f t="shared" si="5"/>
        <v>39.469200000000001</v>
      </c>
      <c r="I13" s="55">
        <f t="shared" si="5"/>
        <v>44.723700000000008</v>
      </c>
      <c r="J13" s="33">
        <v>50.94</v>
      </c>
      <c r="K13" s="66">
        <v>54.38</v>
      </c>
      <c r="L13" s="102">
        <f t="shared" si="6"/>
        <v>48.392999999999994</v>
      </c>
      <c r="M13" s="55">
        <f t="shared" si="7"/>
        <v>51.661000000000001</v>
      </c>
    </row>
    <row r="14" spans="1:13" x14ac:dyDescent="0.25">
      <c r="A14" s="60">
        <v>74</v>
      </c>
      <c r="B14" s="36">
        <v>65.6404</v>
      </c>
      <c r="C14" s="67">
        <v>75.386499999999998</v>
      </c>
      <c r="D14" s="85">
        <f t="shared" si="3"/>
        <v>61.045572</v>
      </c>
      <c r="E14" s="30">
        <f t="shared" si="4"/>
        <v>70.109445000000008</v>
      </c>
      <c r="F14" s="36">
        <v>43.68</v>
      </c>
      <c r="G14" s="67">
        <v>49.49</v>
      </c>
      <c r="H14" s="85">
        <f t="shared" si="5"/>
        <v>40.622399999999999</v>
      </c>
      <c r="I14" s="56">
        <f t="shared" si="5"/>
        <v>46.025700000000008</v>
      </c>
      <c r="J14" s="36">
        <v>52.98</v>
      </c>
      <c r="K14" s="67">
        <v>56.55</v>
      </c>
      <c r="L14" s="85">
        <f t="shared" si="6"/>
        <v>50.330999999999996</v>
      </c>
      <c r="M14" s="56">
        <f t="shared" si="7"/>
        <v>53.722499999999997</v>
      </c>
    </row>
    <row r="15" spans="1:13" x14ac:dyDescent="0.25">
      <c r="A15" s="59">
        <v>75</v>
      </c>
      <c r="B15" s="33">
        <v>67.972799999999992</v>
      </c>
      <c r="C15" s="66">
        <v>78.135400000000004</v>
      </c>
      <c r="D15" s="84">
        <f t="shared" si="3"/>
        <v>63.214703999999998</v>
      </c>
      <c r="E15" s="25">
        <f t="shared" si="4"/>
        <v>72.665922000000009</v>
      </c>
      <c r="F15" s="33">
        <v>45.14</v>
      </c>
      <c r="G15" s="66">
        <v>51.14</v>
      </c>
      <c r="H15" s="102">
        <f t="shared" si="5"/>
        <v>41.980200000000004</v>
      </c>
      <c r="I15" s="55">
        <f t="shared" si="5"/>
        <v>47.560200000000002</v>
      </c>
      <c r="J15" s="33">
        <v>55.1</v>
      </c>
      <c r="K15" s="66">
        <v>58.81</v>
      </c>
      <c r="L15" s="102">
        <f t="shared" si="6"/>
        <v>52.344999999999999</v>
      </c>
      <c r="M15" s="55">
        <f t="shared" si="7"/>
        <v>55.869500000000002</v>
      </c>
    </row>
    <row r="16" spans="1:13" x14ac:dyDescent="0.25">
      <c r="A16" s="59">
        <v>76</v>
      </c>
      <c r="B16" s="33">
        <v>70.305199999999999</v>
      </c>
      <c r="C16" s="66">
        <v>80.801000000000002</v>
      </c>
      <c r="D16" s="84">
        <f t="shared" si="3"/>
        <v>65.383836000000002</v>
      </c>
      <c r="E16" s="25">
        <f t="shared" si="4"/>
        <v>75.144930000000002</v>
      </c>
      <c r="F16" s="33">
        <v>46.61</v>
      </c>
      <c r="G16" s="66">
        <v>52.81</v>
      </c>
      <c r="H16" s="102">
        <f t="shared" si="5"/>
        <v>43.347300000000004</v>
      </c>
      <c r="I16" s="55">
        <f t="shared" si="5"/>
        <v>49.113300000000002</v>
      </c>
      <c r="J16" s="33">
        <v>57.3</v>
      </c>
      <c r="K16" s="66">
        <v>61.17</v>
      </c>
      <c r="L16" s="102">
        <f t="shared" si="6"/>
        <v>54.434999999999995</v>
      </c>
      <c r="M16" s="55">
        <f t="shared" si="7"/>
        <v>58.111499999999999</v>
      </c>
    </row>
    <row r="17" spans="1:13" x14ac:dyDescent="0.25">
      <c r="A17" s="59">
        <v>77</v>
      </c>
      <c r="B17" s="33">
        <v>72.7209</v>
      </c>
      <c r="C17" s="80">
        <v>83.633200000000002</v>
      </c>
      <c r="D17" s="84">
        <f t="shared" si="3"/>
        <v>67.630437000000001</v>
      </c>
      <c r="E17" s="25">
        <f t="shared" si="4"/>
        <v>77.778876000000011</v>
      </c>
      <c r="F17" s="33">
        <v>48.14</v>
      </c>
      <c r="G17" s="66">
        <v>54.54</v>
      </c>
      <c r="H17" s="102">
        <f t="shared" si="5"/>
        <v>44.770200000000003</v>
      </c>
      <c r="I17" s="55">
        <f t="shared" si="5"/>
        <v>50.722200000000001</v>
      </c>
      <c r="J17" s="33">
        <v>59.6</v>
      </c>
      <c r="K17" s="66">
        <v>63.61</v>
      </c>
      <c r="L17" s="102">
        <f t="shared" si="6"/>
        <v>56.62</v>
      </c>
      <c r="M17" s="55">
        <f t="shared" si="7"/>
        <v>60.429499999999997</v>
      </c>
    </row>
    <row r="18" spans="1:13" x14ac:dyDescent="0.25">
      <c r="A18" s="59">
        <v>78</v>
      </c>
      <c r="B18" s="33">
        <v>75.053299999999993</v>
      </c>
      <c r="C18" s="66">
        <v>86.2988</v>
      </c>
      <c r="D18" s="84">
        <f t="shared" si="3"/>
        <v>69.799568999999991</v>
      </c>
      <c r="E18" s="25">
        <f t="shared" si="4"/>
        <v>80.257884000000004</v>
      </c>
      <c r="F18" s="33">
        <v>49.66</v>
      </c>
      <c r="G18" s="66">
        <v>56.27</v>
      </c>
      <c r="H18" s="102">
        <f t="shared" si="5"/>
        <v>46.183799999999998</v>
      </c>
      <c r="I18" s="55">
        <f t="shared" si="5"/>
        <v>52.331100000000006</v>
      </c>
      <c r="J18" s="33">
        <v>61.98</v>
      </c>
      <c r="K18" s="66">
        <v>66.16</v>
      </c>
      <c r="L18" s="102">
        <f t="shared" si="6"/>
        <v>58.880999999999993</v>
      </c>
      <c r="M18" s="55">
        <f t="shared" si="7"/>
        <v>62.851999999999997</v>
      </c>
    </row>
    <row r="19" spans="1:13" x14ac:dyDescent="0.25">
      <c r="A19" s="59">
        <v>79</v>
      </c>
      <c r="B19" s="36">
        <v>77.552300000000002</v>
      </c>
      <c r="C19" s="67">
        <v>89.214299999999994</v>
      </c>
      <c r="D19" s="85">
        <f t="shared" si="3"/>
        <v>72.123639000000011</v>
      </c>
      <c r="E19" s="30">
        <f t="shared" si="4"/>
        <v>82.969298999999992</v>
      </c>
      <c r="F19" s="36">
        <v>51.26</v>
      </c>
      <c r="G19" s="67">
        <v>58.07</v>
      </c>
      <c r="H19" s="85">
        <f t="shared" si="5"/>
        <v>47.671799999999998</v>
      </c>
      <c r="I19" s="56">
        <f t="shared" si="5"/>
        <v>54.005100000000006</v>
      </c>
      <c r="J19" s="36">
        <v>64.459999999999994</v>
      </c>
      <c r="K19" s="67">
        <v>68.8</v>
      </c>
      <c r="L19" s="85">
        <f t="shared" si="6"/>
        <v>61.236999999999988</v>
      </c>
      <c r="M19" s="56">
        <f t="shared" si="7"/>
        <v>65.36</v>
      </c>
    </row>
    <row r="20" spans="1:13" x14ac:dyDescent="0.25">
      <c r="A20" s="58">
        <v>80</v>
      </c>
      <c r="B20" s="33">
        <v>79.968000000000004</v>
      </c>
      <c r="C20" s="79">
        <v>91.963200000000001</v>
      </c>
      <c r="D20" s="84">
        <f t="shared" si="3"/>
        <v>74.37024000000001</v>
      </c>
      <c r="E20" s="25">
        <f t="shared" si="4"/>
        <v>85.525776000000008</v>
      </c>
      <c r="F20" s="33">
        <v>52.86</v>
      </c>
      <c r="G20" s="66">
        <v>59.89</v>
      </c>
      <c r="H20" s="102">
        <f t="shared" si="5"/>
        <v>49.159800000000004</v>
      </c>
      <c r="I20" s="55">
        <f t="shared" si="5"/>
        <v>55.697700000000005</v>
      </c>
      <c r="J20" s="33">
        <v>67.040000000000006</v>
      </c>
      <c r="K20" s="66">
        <v>71.56</v>
      </c>
      <c r="L20" s="102">
        <f t="shared" si="6"/>
        <v>63.688000000000002</v>
      </c>
      <c r="M20" s="55">
        <f t="shared" si="7"/>
        <v>67.981999999999999</v>
      </c>
    </row>
    <row r="21" spans="1:13" x14ac:dyDescent="0.25">
      <c r="A21" s="59">
        <v>81</v>
      </c>
      <c r="B21" s="33">
        <v>82.550299999999993</v>
      </c>
      <c r="C21" s="79">
        <v>94.962000000000003</v>
      </c>
      <c r="D21" s="84">
        <f t="shared" si="3"/>
        <v>76.771778999999995</v>
      </c>
      <c r="E21" s="25">
        <f t="shared" si="4"/>
        <v>88.314660000000003</v>
      </c>
      <c r="F21" s="33">
        <v>54.05</v>
      </c>
      <c r="G21" s="66">
        <v>61.24</v>
      </c>
      <c r="H21" s="102">
        <f t="shared" si="5"/>
        <v>50.266500000000001</v>
      </c>
      <c r="I21" s="55">
        <f t="shared" si="5"/>
        <v>56.953200000000002</v>
      </c>
      <c r="J21" s="33">
        <v>69.72</v>
      </c>
      <c r="K21" s="66">
        <v>74.42</v>
      </c>
      <c r="L21" s="102">
        <f t="shared" si="6"/>
        <v>66.233999999999995</v>
      </c>
      <c r="M21" s="55">
        <f t="shared" si="7"/>
        <v>70.698999999999998</v>
      </c>
    </row>
    <row r="22" spans="1:13" x14ac:dyDescent="0.25">
      <c r="A22" s="59">
        <v>82</v>
      </c>
      <c r="B22" s="33">
        <v>85.049300000000002</v>
      </c>
      <c r="C22" s="66">
        <v>97.794200000000004</v>
      </c>
      <c r="D22" s="84">
        <f t="shared" si="3"/>
        <v>79.095849000000001</v>
      </c>
      <c r="E22" s="25">
        <f t="shared" si="4"/>
        <v>90.948606000000012</v>
      </c>
      <c r="F22" s="33">
        <v>55.28</v>
      </c>
      <c r="G22" s="66">
        <v>62.63</v>
      </c>
      <c r="H22" s="102">
        <f t="shared" si="5"/>
        <v>51.410400000000003</v>
      </c>
      <c r="I22" s="55">
        <f t="shared" si="5"/>
        <v>58.245900000000006</v>
      </c>
      <c r="J22" s="33">
        <v>72.510000000000005</v>
      </c>
      <c r="K22" s="66">
        <v>77.400000000000006</v>
      </c>
      <c r="L22" s="102">
        <f t="shared" si="6"/>
        <v>68.884500000000003</v>
      </c>
      <c r="M22" s="55">
        <f t="shared" si="7"/>
        <v>73.53</v>
      </c>
    </row>
    <row r="23" spans="1:13" x14ac:dyDescent="0.25">
      <c r="A23" s="59">
        <v>83</v>
      </c>
      <c r="B23" s="33">
        <v>87.7149</v>
      </c>
      <c r="C23" s="80">
        <v>100.8763</v>
      </c>
      <c r="D23" s="84">
        <f t="shared" si="3"/>
        <v>81.574857000000009</v>
      </c>
      <c r="E23" s="25">
        <f t="shared" si="4"/>
        <v>93.814959000000002</v>
      </c>
      <c r="F23" s="33">
        <v>56.47</v>
      </c>
      <c r="G23" s="66">
        <v>63.98</v>
      </c>
      <c r="H23" s="102">
        <f t="shared" si="5"/>
        <v>52.517099999999999</v>
      </c>
      <c r="I23" s="55">
        <f t="shared" si="5"/>
        <v>59.501399999999997</v>
      </c>
      <c r="J23" s="33">
        <v>75.41</v>
      </c>
      <c r="K23" s="66">
        <v>80.489999999999995</v>
      </c>
      <c r="L23" s="102">
        <f t="shared" si="6"/>
        <v>71.639499999999998</v>
      </c>
      <c r="M23" s="55">
        <f t="shared" si="7"/>
        <v>76.465499999999992</v>
      </c>
    </row>
    <row r="24" spans="1:13" x14ac:dyDescent="0.25">
      <c r="A24" s="59">
        <v>84</v>
      </c>
      <c r="B24" s="36">
        <v>90.380499999999998</v>
      </c>
      <c r="C24" s="67">
        <v>103.9584</v>
      </c>
      <c r="D24" s="85">
        <f t="shared" si="3"/>
        <v>84.053865000000002</v>
      </c>
      <c r="E24" s="30">
        <f t="shared" si="4"/>
        <v>96.681312000000005</v>
      </c>
      <c r="F24" s="36">
        <v>57.64</v>
      </c>
      <c r="G24" s="67">
        <v>65.31</v>
      </c>
      <c r="H24" s="85">
        <f t="shared" si="5"/>
        <v>53.605200000000004</v>
      </c>
      <c r="I24" s="56">
        <f t="shared" si="5"/>
        <v>60.738300000000002</v>
      </c>
      <c r="J24" s="36">
        <v>78.42</v>
      </c>
      <c r="K24" s="67">
        <v>83.71</v>
      </c>
      <c r="L24" s="85">
        <f t="shared" si="6"/>
        <v>74.498999999999995</v>
      </c>
      <c r="M24" s="56">
        <f t="shared" si="7"/>
        <v>79.524499999999989</v>
      </c>
    </row>
    <row r="25" spans="1:13" x14ac:dyDescent="0.25">
      <c r="A25" s="58">
        <v>85</v>
      </c>
      <c r="B25" s="33">
        <v>93.462599999999995</v>
      </c>
      <c r="C25" s="66">
        <v>107.45699999999999</v>
      </c>
      <c r="D25" s="84">
        <f t="shared" si="3"/>
        <v>86.920218000000006</v>
      </c>
      <c r="E25" s="25">
        <f t="shared" si="4"/>
        <v>99.935010000000005</v>
      </c>
      <c r="F25" s="33">
        <v>58.75</v>
      </c>
      <c r="G25" s="66">
        <v>66.56</v>
      </c>
      <c r="H25" s="102">
        <f t="shared" si="5"/>
        <v>54.637500000000003</v>
      </c>
      <c r="I25" s="55">
        <f t="shared" si="5"/>
        <v>61.900800000000004</v>
      </c>
      <c r="J25" s="33">
        <v>81.56</v>
      </c>
      <c r="K25" s="66">
        <v>87.06</v>
      </c>
      <c r="L25" s="102">
        <f t="shared" si="6"/>
        <v>77.481999999999999</v>
      </c>
      <c r="M25" s="55">
        <f t="shared" si="7"/>
        <v>82.706999999999994</v>
      </c>
    </row>
    <row r="26" spans="1:13" x14ac:dyDescent="0.25">
      <c r="A26" s="59">
        <v>86</v>
      </c>
      <c r="B26" s="33">
        <v>96.211500000000001</v>
      </c>
      <c r="C26" s="66">
        <v>110.6224</v>
      </c>
      <c r="D26" s="84">
        <f t="shared" si="3"/>
        <v>89.476695000000007</v>
      </c>
      <c r="E26" s="25">
        <f t="shared" si="4"/>
        <v>102.878832</v>
      </c>
      <c r="F26" s="33">
        <v>60.04</v>
      </c>
      <c r="G26" s="66">
        <v>68.03</v>
      </c>
      <c r="H26" s="102">
        <f t="shared" si="5"/>
        <v>55.837200000000003</v>
      </c>
      <c r="I26" s="55">
        <f t="shared" si="5"/>
        <v>63.267900000000004</v>
      </c>
      <c r="J26" s="33">
        <v>84.82</v>
      </c>
      <c r="K26" s="66">
        <v>90.54</v>
      </c>
      <c r="L26" s="102">
        <f t="shared" si="6"/>
        <v>80.578999999999994</v>
      </c>
      <c r="M26" s="55">
        <f t="shared" si="7"/>
        <v>86.013000000000005</v>
      </c>
    </row>
    <row r="27" spans="1:13" x14ac:dyDescent="0.25">
      <c r="A27" s="59">
        <v>87</v>
      </c>
      <c r="B27" s="33">
        <v>98.960399999999993</v>
      </c>
      <c r="C27" s="66">
        <v>113.7878</v>
      </c>
      <c r="D27" s="84">
        <f t="shared" si="3"/>
        <v>92.033171999999993</v>
      </c>
      <c r="E27" s="25">
        <f t="shared" si="4"/>
        <v>105.82265400000001</v>
      </c>
      <c r="F27" s="33">
        <v>61.36</v>
      </c>
      <c r="G27" s="66">
        <v>69.52</v>
      </c>
      <c r="H27" s="102">
        <f t="shared" si="5"/>
        <v>57.064800000000005</v>
      </c>
      <c r="I27" s="55">
        <f t="shared" si="5"/>
        <v>64.653599999999997</v>
      </c>
      <c r="J27" s="33">
        <v>88.22</v>
      </c>
      <c r="K27" s="66">
        <v>94.16</v>
      </c>
      <c r="L27" s="102">
        <f t="shared" si="6"/>
        <v>83.808999999999997</v>
      </c>
      <c r="M27" s="55">
        <f t="shared" si="7"/>
        <v>89.451999999999998</v>
      </c>
    </row>
    <row r="28" spans="1:13" x14ac:dyDescent="0.25">
      <c r="A28" s="59">
        <v>88</v>
      </c>
      <c r="B28" s="33">
        <v>101.7093</v>
      </c>
      <c r="C28" s="66">
        <v>116.9532</v>
      </c>
      <c r="D28" s="84">
        <f t="shared" si="3"/>
        <v>94.589649000000009</v>
      </c>
      <c r="E28" s="25">
        <f t="shared" si="4"/>
        <v>108.766476</v>
      </c>
      <c r="F28" s="33">
        <v>62.71</v>
      </c>
      <c r="G28" s="66">
        <v>71.05</v>
      </c>
      <c r="H28" s="102">
        <f t="shared" si="5"/>
        <v>58.320300000000003</v>
      </c>
      <c r="I28" s="55">
        <f t="shared" si="5"/>
        <v>66.076499999999996</v>
      </c>
      <c r="J28" s="33">
        <v>91.75</v>
      </c>
      <c r="K28" s="66">
        <v>97.93</v>
      </c>
      <c r="L28" s="102">
        <f t="shared" si="6"/>
        <v>87.162499999999994</v>
      </c>
      <c r="M28" s="55">
        <f t="shared" si="7"/>
        <v>93.033500000000004</v>
      </c>
    </row>
    <row r="29" spans="1:13" x14ac:dyDescent="0.25">
      <c r="A29" s="59">
        <v>89</v>
      </c>
      <c r="B29" s="36">
        <v>104.5415</v>
      </c>
      <c r="C29" s="67">
        <v>120.20189999999999</v>
      </c>
      <c r="D29" s="85">
        <f t="shared" si="3"/>
        <v>97.223595000000003</v>
      </c>
      <c r="E29" s="30">
        <f t="shared" si="4"/>
        <v>111.787767</v>
      </c>
      <c r="F29" s="36">
        <v>64.09</v>
      </c>
      <c r="G29" s="67">
        <v>72.62</v>
      </c>
      <c r="H29" s="85">
        <f t="shared" si="5"/>
        <v>59.603700000000003</v>
      </c>
      <c r="I29" s="56">
        <f t="shared" si="5"/>
        <v>67.536600000000007</v>
      </c>
      <c r="J29" s="36">
        <v>94.5</v>
      </c>
      <c r="K29" s="67">
        <v>100.87</v>
      </c>
      <c r="L29" s="85">
        <f t="shared" si="6"/>
        <v>89.774999999999991</v>
      </c>
      <c r="M29" s="56">
        <f t="shared" si="7"/>
        <v>95.826499999999996</v>
      </c>
    </row>
    <row r="30" spans="1:13" x14ac:dyDescent="0.25">
      <c r="A30" s="58">
        <v>90</v>
      </c>
      <c r="B30" s="33">
        <v>107.3737</v>
      </c>
      <c r="C30" s="66">
        <v>123.5339</v>
      </c>
      <c r="D30" s="84">
        <f t="shared" si="3"/>
        <v>99.857540999999998</v>
      </c>
      <c r="E30" s="25">
        <f t="shared" si="4"/>
        <v>114.88652700000002</v>
      </c>
      <c r="F30" s="33">
        <v>65.5</v>
      </c>
      <c r="G30" s="66">
        <v>74.209999999999994</v>
      </c>
      <c r="H30" s="102">
        <f t="shared" si="5"/>
        <v>60.915000000000006</v>
      </c>
      <c r="I30" s="55">
        <f t="shared" si="5"/>
        <v>69.015299999999996</v>
      </c>
      <c r="J30" s="33">
        <v>97.33</v>
      </c>
      <c r="K30" s="66">
        <v>103.89</v>
      </c>
      <c r="L30" s="102">
        <f t="shared" si="6"/>
        <v>92.463499999999996</v>
      </c>
      <c r="M30" s="55">
        <f t="shared" si="7"/>
        <v>98.695499999999996</v>
      </c>
    </row>
    <row r="31" spans="1:13" x14ac:dyDescent="0.25">
      <c r="A31" s="59">
        <v>91</v>
      </c>
      <c r="B31" s="33">
        <v>110.3725</v>
      </c>
      <c r="C31" s="66">
        <v>126.9492</v>
      </c>
      <c r="D31" s="84">
        <f t="shared" si="3"/>
        <v>102.64642500000001</v>
      </c>
      <c r="E31" s="25">
        <f t="shared" si="4"/>
        <v>118.06275600000001</v>
      </c>
      <c r="F31" s="33">
        <v>66.94</v>
      </c>
      <c r="G31" s="66">
        <v>75.849999999999994</v>
      </c>
      <c r="H31" s="102">
        <f t="shared" si="5"/>
        <v>62.254200000000004</v>
      </c>
      <c r="I31" s="55">
        <f t="shared" si="5"/>
        <v>70.540499999999994</v>
      </c>
      <c r="J31" s="33">
        <v>100.25</v>
      </c>
      <c r="K31" s="66">
        <v>107.01</v>
      </c>
      <c r="L31" s="102">
        <f t="shared" si="6"/>
        <v>95.237499999999997</v>
      </c>
      <c r="M31" s="55">
        <f t="shared" si="7"/>
        <v>101.65949999999999</v>
      </c>
    </row>
    <row r="32" spans="1:13" x14ac:dyDescent="0.25">
      <c r="A32" s="59">
        <v>92</v>
      </c>
      <c r="B32" s="33">
        <v>113.288</v>
      </c>
      <c r="C32" s="66">
        <v>130.28120000000001</v>
      </c>
      <c r="D32" s="84">
        <f t="shared" si="3"/>
        <v>105.35784</v>
      </c>
      <c r="E32" s="25">
        <f t="shared" si="4"/>
        <v>121.16151600000002</v>
      </c>
      <c r="F32" s="33">
        <v>68.42</v>
      </c>
      <c r="G32" s="66">
        <v>77.52</v>
      </c>
      <c r="H32" s="102">
        <f t="shared" si="5"/>
        <v>63.630600000000008</v>
      </c>
      <c r="I32" s="55">
        <f t="shared" si="5"/>
        <v>72.093599999999995</v>
      </c>
      <c r="J32" s="33">
        <v>103.26</v>
      </c>
      <c r="K32" s="66">
        <v>110.22</v>
      </c>
      <c r="L32" s="102">
        <f t="shared" si="6"/>
        <v>98.096999999999994</v>
      </c>
      <c r="M32" s="55">
        <f t="shared" si="7"/>
        <v>104.70899999999999</v>
      </c>
    </row>
    <row r="33" spans="1:13" x14ac:dyDescent="0.25">
      <c r="A33" s="59">
        <v>93</v>
      </c>
      <c r="B33" s="33">
        <v>116.2868</v>
      </c>
      <c r="C33" s="66">
        <v>133.77979999999999</v>
      </c>
      <c r="D33" s="84">
        <f t="shared" si="3"/>
        <v>108.14672400000001</v>
      </c>
      <c r="E33" s="25">
        <f t="shared" si="4"/>
        <v>124.41521400000001</v>
      </c>
      <c r="F33" s="33">
        <v>69.92</v>
      </c>
      <c r="G33" s="66">
        <v>79.22</v>
      </c>
      <c r="H33" s="102">
        <f t="shared" si="5"/>
        <v>65.025600000000011</v>
      </c>
      <c r="I33" s="55">
        <f t="shared" si="5"/>
        <v>73.674599999999998</v>
      </c>
      <c r="J33" s="33">
        <v>105.33</v>
      </c>
      <c r="K33" s="66">
        <v>112.42</v>
      </c>
      <c r="L33" s="102">
        <f t="shared" si="6"/>
        <v>100.06349999999999</v>
      </c>
      <c r="M33" s="55">
        <f t="shared" si="7"/>
        <v>106.79899999999999</v>
      </c>
    </row>
    <row r="34" spans="1:13" x14ac:dyDescent="0.25">
      <c r="A34" s="59">
        <v>94</v>
      </c>
      <c r="B34" s="36">
        <v>119.4522</v>
      </c>
      <c r="C34" s="67">
        <v>137.36169999999998</v>
      </c>
      <c r="D34" s="85">
        <f t="shared" si="3"/>
        <v>111.090546</v>
      </c>
      <c r="E34" s="30">
        <f t="shared" si="4"/>
        <v>127.746381</v>
      </c>
      <c r="F34" s="36">
        <v>71.459999999999994</v>
      </c>
      <c r="G34" s="67">
        <v>80.959999999999994</v>
      </c>
      <c r="H34" s="85">
        <f t="shared" si="5"/>
        <v>66.457799999999992</v>
      </c>
      <c r="I34" s="56">
        <f t="shared" si="5"/>
        <v>75.2928</v>
      </c>
      <c r="J34" s="36">
        <v>107.43</v>
      </c>
      <c r="K34" s="67">
        <v>114.67</v>
      </c>
      <c r="L34" s="85">
        <f>J34*0.95</f>
        <v>102.0585</v>
      </c>
      <c r="M34" s="56">
        <f t="shared" si="7"/>
        <v>108.9365</v>
      </c>
    </row>
    <row r="35" spans="1:13" x14ac:dyDescent="0.25">
      <c r="A35" s="58">
        <v>95</v>
      </c>
      <c r="B35" s="33">
        <v>122.5343</v>
      </c>
      <c r="C35" s="66">
        <v>140.9436</v>
      </c>
      <c r="D35" s="84">
        <f t="shared" si="3"/>
        <v>113.95689900000001</v>
      </c>
      <c r="E35" s="25">
        <f t="shared" si="4"/>
        <v>131.07754800000001</v>
      </c>
      <c r="F35" s="33">
        <v>73.03</v>
      </c>
      <c r="G35" s="66">
        <v>82.74</v>
      </c>
      <c r="H35" s="102">
        <f t="shared" si="5"/>
        <v>67.917900000000003</v>
      </c>
      <c r="I35" s="55">
        <f t="shared" si="5"/>
        <v>76.9482</v>
      </c>
      <c r="J35" s="33">
        <v>109.58</v>
      </c>
      <c r="K35" s="66">
        <v>116.97</v>
      </c>
      <c r="L35" s="102">
        <f t="shared" si="6"/>
        <v>104.101</v>
      </c>
      <c r="M35" s="55">
        <f t="shared" si="7"/>
        <v>111.1215</v>
      </c>
    </row>
    <row r="36" spans="1:13" x14ac:dyDescent="0.25">
      <c r="A36" s="59">
        <v>96</v>
      </c>
      <c r="B36" s="33">
        <v>125.69969999999999</v>
      </c>
      <c r="C36" s="66">
        <v>144.6088</v>
      </c>
      <c r="D36" s="84">
        <f t="shared" si="3"/>
        <v>116.900721</v>
      </c>
      <c r="E36" s="25">
        <f t="shared" si="4"/>
        <v>134.48618400000001</v>
      </c>
      <c r="F36" s="33">
        <v>73.03</v>
      </c>
      <c r="G36" s="66">
        <v>82.74</v>
      </c>
      <c r="H36" s="102">
        <f t="shared" si="5"/>
        <v>67.917900000000003</v>
      </c>
      <c r="I36" s="55">
        <f t="shared" si="5"/>
        <v>76.9482</v>
      </c>
      <c r="J36" s="33">
        <v>110.68</v>
      </c>
      <c r="K36" s="66">
        <v>118.14</v>
      </c>
      <c r="L36" s="102">
        <f t="shared" si="6"/>
        <v>105.146</v>
      </c>
      <c r="M36" s="55">
        <f t="shared" si="7"/>
        <v>112.23299999999999</v>
      </c>
    </row>
    <row r="37" spans="1:13" x14ac:dyDescent="0.25">
      <c r="A37" s="59">
        <v>97</v>
      </c>
      <c r="B37" s="33">
        <v>128.86510000000001</v>
      </c>
      <c r="C37" s="66">
        <v>148.19069999999999</v>
      </c>
      <c r="D37" s="84">
        <f t="shared" si="3"/>
        <v>119.84454300000002</v>
      </c>
      <c r="E37" s="25">
        <f t="shared" si="4"/>
        <v>137.817351</v>
      </c>
      <c r="F37" s="33">
        <v>73.03</v>
      </c>
      <c r="G37" s="66">
        <v>82.74</v>
      </c>
      <c r="H37" s="102">
        <f t="shared" si="5"/>
        <v>67.917900000000003</v>
      </c>
      <c r="I37" s="55">
        <f t="shared" si="5"/>
        <v>76.9482</v>
      </c>
      <c r="J37" s="33">
        <v>111.78</v>
      </c>
      <c r="K37" s="66">
        <v>119.32</v>
      </c>
      <c r="L37" s="102">
        <f t="shared" si="6"/>
        <v>106.191</v>
      </c>
      <c r="M37" s="55">
        <f t="shared" si="7"/>
        <v>113.35399999999998</v>
      </c>
    </row>
    <row r="38" spans="1:13" x14ac:dyDescent="0.25">
      <c r="A38" s="59">
        <v>98</v>
      </c>
      <c r="B38" s="33">
        <v>132.19710000000001</v>
      </c>
      <c r="C38" s="66">
        <v>151.9392</v>
      </c>
      <c r="D38" s="84">
        <f t="shared" si="3"/>
        <v>122.94330300000001</v>
      </c>
      <c r="E38" s="25">
        <f t="shared" si="4"/>
        <v>141.30345600000001</v>
      </c>
      <c r="F38" s="33">
        <v>73.03</v>
      </c>
      <c r="G38" s="66">
        <v>82.74</v>
      </c>
      <c r="H38" s="102">
        <f t="shared" si="5"/>
        <v>67.917900000000003</v>
      </c>
      <c r="I38" s="55">
        <f t="shared" si="5"/>
        <v>76.9482</v>
      </c>
      <c r="J38" s="33">
        <v>112.9</v>
      </c>
      <c r="K38" s="66">
        <v>120.51</v>
      </c>
      <c r="L38" s="102">
        <f t="shared" si="6"/>
        <v>107.255</v>
      </c>
      <c r="M38" s="55">
        <f t="shared" si="7"/>
        <v>114.4845</v>
      </c>
    </row>
    <row r="39" spans="1:13" ht="15.75" thickBot="1" x14ac:dyDescent="0.3">
      <c r="A39" s="61">
        <v>99</v>
      </c>
      <c r="B39" s="34">
        <v>135.44579999999999</v>
      </c>
      <c r="C39" s="68">
        <v>155.77099999999999</v>
      </c>
      <c r="D39" s="86">
        <f t="shared" si="3"/>
        <v>125.96459400000001</v>
      </c>
      <c r="E39" s="26">
        <f t="shared" si="4"/>
        <v>144.86703</v>
      </c>
      <c r="F39" s="34">
        <v>73.03</v>
      </c>
      <c r="G39" s="68">
        <v>82.74</v>
      </c>
      <c r="H39" s="86">
        <f t="shared" si="5"/>
        <v>67.917900000000003</v>
      </c>
      <c r="I39" s="55">
        <f t="shared" si="5"/>
        <v>76.9482</v>
      </c>
      <c r="J39" s="34">
        <v>114.03</v>
      </c>
      <c r="K39" s="68">
        <v>121.72</v>
      </c>
      <c r="L39" s="102">
        <f t="shared" si="6"/>
        <v>108.32849999999999</v>
      </c>
      <c r="M39" s="55">
        <f t="shared" si="7"/>
        <v>115.634</v>
      </c>
    </row>
    <row r="40" spans="1:13" ht="15.75" thickTop="1" x14ac:dyDescent="0.25">
      <c r="B40" s="32"/>
      <c r="C40" s="51"/>
      <c r="D40" s="70"/>
      <c r="E40" s="32"/>
      <c r="F40" s="69"/>
      <c r="I40" s="64"/>
      <c r="J40" s="31" t="s">
        <v>31</v>
      </c>
      <c r="L40" s="64"/>
      <c r="M40" s="64"/>
    </row>
  </sheetData>
  <mergeCells count="5">
    <mergeCell ref="B3:E3"/>
    <mergeCell ref="F3:I3"/>
    <mergeCell ref="A2:I2"/>
    <mergeCell ref="A1:I1"/>
    <mergeCell ref="J3:M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Male Rates</vt:lpstr>
      <vt:lpstr>Female Rates</vt:lpstr>
      <vt:lpstr>Plan G</vt:lpstr>
      <vt:lpstr>Plan N</vt:lpstr>
      <vt:lpstr>High Ded.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Garridy</dc:creator>
  <cp:lastModifiedBy>Garridy McEwen</cp:lastModifiedBy>
  <cp:lastPrinted>2019-08-08T01:18:13Z</cp:lastPrinted>
  <dcterms:created xsi:type="dcterms:W3CDTF">2012-09-19T21:04:17Z</dcterms:created>
  <dcterms:modified xsi:type="dcterms:W3CDTF">2019-09-16T18:06:59Z</dcterms:modified>
</cp:coreProperties>
</file>